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№１" sheetId="1" r:id="rId1"/>
    <sheet name="№２" sheetId="2" r:id="rId2"/>
    <sheet name="№３" sheetId="3" r:id="rId3"/>
    <sheet name="№４" sheetId="4" r:id="rId4"/>
    <sheet name="№５" sheetId="5" r:id="rId5"/>
    <sheet name="関数用（提出必要なし）" sheetId="6" r:id="rId6"/>
  </sheets>
  <definedNames>
    <definedName name="_xlnm.Print_Area" localSheetId="0">'№１'!$A$1:$P$23</definedName>
    <definedName name="_xlnm.Print_Area" localSheetId="1">'№２'!$A$1:$G$14</definedName>
    <definedName name="_xlnm.Print_Area" localSheetId="2">'№３'!$A$1:$G$11</definedName>
    <definedName name="_xlnm.Print_Area" localSheetId="3">'№４'!$A$1:$J$36</definedName>
    <definedName name="_xlnm.Print_Area" localSheetId="4">'№５'!$A$1:$J$36</definedName>
    <definedName name="_xlnm.Print_Area" localSheetId="5">'関数用（提出必要なし）'!$A$1:$K$82</definedName>
  </definedNames>
  <calcPr fullCalcOnLoad="1"/>
</workbook>
</file>

<file path=xl/sharedStrings.xml><?xml version="1.0" encoding="utf-8"?>
<sst xmlns="http://schemas.openxmlformats.org/spreadsheetml/2006/main" count="837" uniqueCount="617">
  <si>
    <t>学校名</t>
  </si>
  <si>
    <t>所在地</t>
  </si>
  <si>
    <t>監督名</t>
  </si>
  <si>
    <t>申し込み一覧</t>
  </si>
  <si>
    <t>団体</t>
  </si>
  <si>
    <t>９０超</t>
  </si>
  <si>
    <t>学校番号</t>
  </si>
  <si>
    <t>男　　子</t>
  </si>
  <si>
    <t>女　　子</t>
  </si>
  <si>
    <t>７０超</t>
  </si>
  <si>
    <t>団体戦（男子）</t>
  </si>
  <si>
    <t>大将</t>
  </si>
  <si>
    <t>副将</t>
  </si>
  <si>
    <t>中堅</t>
  </si>
  <si>
    <t>先鋒</t>
  </si>
  <si>
    <t>補欠</t>
  </si>
  <si>
    <t>氏名</t>
  </si>
  <si>
    <t>学年</t>
  </si>
  <si>
    <t>段位</t>
  </si>
  <si>
    <t>体重</t>
  </si>
  <si>
    <t>団体戦（女子）</t>
  </si>
  <si>
    <t>監督印</t>
  </si>
  <si>
    <t>階級</t>
  </si>
  <si>
    <t>４４㎏</t>
  </si>
  <si>
    <t>学校番号</t>
  </si>
  <si>
    <t>略称</t>
  </si>
  <si>
    <t>正式名称</t>
  </si>
  <si>
    <t>行政区</t>
  </si>
  <si>
    <t>名　称</t>
  </si>
  <si>
    <t>電話番号</t>
  </si>
  <si>
    <t>郵便番号</t>
  </si>
  <si>
    <t>所在地</t>
  </si>
  <si>
    <t>創立年月日</t>
  </si>
  <si>
    <t>開校記念日</t>
  </si>
  <si>
    <t>第一</t>
  </si>
  <si>
    <t>仙台市立第一中学校</t>
  </si>
  <si>
    <t>青葉区</t>
  </si>
  <si>
    <t>第一中学校</t>
  </si>
  <si>
    <t>234-4251</t>
  </si>
  <si>
    <t>〒980-087</t>
  </si>
  <si>
    <t>仙台市青葉区八幡四丁目 16-1</t>
  </si>
  <si>
    <t>〒980-0871　仙台市青葉区八幡四丁目 16-1</t>
  </si>
  <si>
    <t>Ｓ22. 4.1</t>
  </si>
  <si>
    <t>第二</t>
  </si>
  <si>
    <t>仙台市立第二中学校</t>
  </si>
  <si>
    <t>第二中学校</t>
  </si>
  <si>
    <t>234-6101</t>
  </si>
  <si>
    <t>〒980-080</t>
  </si>
  <si>
    <t>仙台市青葉区木町通二丁目 4-1</t>
  </si>
  <si>
    <t>〒980-0801　仙台市青葉区木町通二丁目 4-1</t>
  </si>
  <si>
    <t>三条</t>
  </si>
  <si>
    <t>仙台市立三条中学校</t>
  </si>
  <si>
    <t>三条中学校</t>
  </si>
  <si>
    <t>234-4384</t>
  </si>
  <si>
    <t>〒981-093</t>
  </si>
  <si>
    <t>仙台市青葉区三条町 3-1</t>
  </si>
  <si>
    <t>〒981-0935　仙台市青葉区三条町 3-1</t>
  </si>
  <si>
    <t>上杉山</t>
  </si>
  <si>
    <t>仙台市立上杉山中学校</t>
  </si>
  <si>
    <t>上杉山中学校</t>
  </si>
  <si>
    <t>234-1241</t>
  </si>
  <si>
    <t>〒980-001</t>
  </si>
  <si>
    <t>仙台市青葉区上杉六丁目 7-1</t>
  </si>
  <si>
    <t>〒980-0011　仙台市青葉区上杉六丁目 7-1</t>
  </si>
  <si>
    <t>五城</t>
  </si>
  <si>
    <t>仙台市立五城中学校</t>
  </si>
  <si>
    <t>五城中学校</t>
  </si>
  <si>
    <t>234-0451</t>
  </si>
  <si>
    <t>〒981-090</t>
  </si>
  <si>
    <t>仙台市青葉区東照宮一丁目 3-1</t>
  </si>
  <si>
    <t>〒981-0908　仙台市青葉区東照宮一丁目 3-1</t>
  </si>
  <si>
    <t>宮城野</t>
  </si>
  <si>
    <t>仙台市立宮城野中学校</t>
  </si>
  <si>
    <t>宮城野区</t>
  </si>
  <si>
    <t>宮城野中学校</t>
  </si>
  <si>
    <t>256-0215</t>
  </si>
  <si>
    <t>〒983-084</t>
  </si>
  <si>
    <t>仙台市宮城野区五輪一丁目 4-25</t>
  </si>
  <si>
    <t>〒983-0842　仙台市宮城野区五輪一丁目 4-25</t>
  </si>
  <si>
    <t>東仙台</t>
  </si>
  <si>
    <t>仙台市立東仙台中学校</t>
  </si>
  <si>
    <t>東仙台中学校</t>
  </si>
  <si>
    <t>257-5386</t>
  </si>
  <si>
    <t>〒983-083</t>
  </si>
  <si>
    <t>仙台市宮城野区東仙台二丁目 16-1</t>
  </si>
  <si>
    <t>〒983-0833　仙台市宮城野区東仙台二丁目 16-1</t>
  </si>
  <si>
    <t>東華</t>
  </si>
  <si>
    <t>仙台市立東華中学校</t>
  </si>
  <si>
    <t>東華中学校</t>
  </si>
  <si>
    <t>298-8525</t>
  </si>
  <si>
    <t>〒983-004</t>
  </si>
  <si>
    <t>仙台市宮城野区宮城野二丁目 14-27</t>
  </si>
  <si>
    <t>〒983-0045　仙台市宮城野区宮城野二丁目 14-27</t>
  </si>
  <si>
    <t>五橋</t>
  </si>
  <si>
    <t>仙台市立五橋中学校</t>
  </si>
  <si>
    <t>五橋中学校</t>
  </si>
  <si>
    <t>225-5476</t>
  </si>
  <si>
    <t>〒980-002</t>
  </si>
  <si>
    <t>仙台市青葉区五橋二丁目 2-1</t>
  </si>
  <si>
    <t>〒980-0022　仙台市青葉区五橋二丁目 2-1</t>
  </si>
  <si>
    <t>愛宕</t>
  </si>
  <si>
    <t>仙台市立愛宕中学校</t>
  </si>
  <si>
    <t>太白区</t>
  </si>
  <si>
    <t>愛宕中学校</t>
  </si>
  <si>
    <t>225-7458</t>
  </si>
  <si>
    <t>〒982-084</t>
  </si>
  <si>
    <t>仙台市太白区萩ケ丘 9-1</t>
  </si>
  <si>
    <t>〒982-0848　仙台市太白区萩ケ丘 9-1</t>
  </si>
  <si>
    <t>八軒</t>
  </si>
  <si>
    <t>仙台市立八軒中学校</t>
  </si>
  <si>
    <t>若林区</t>
  </si>
  <si>
    <t>八軒中学校</t>
  </si>
  <si>
    <t>223-2336</t>
  </si>
  <si>
    <t>〒984-082</t>
  </si>
  <si>
    <t>仙台市若林区南小泉字八軒小路 9-1</t>
  </si>
  <si>
    <t>〒984-0827　仙台市若林区南小泉字八軒小路 9-1</t>
  </si>
  <si>
    <t>南小泉</t>
  </si>
  <si>
    <t>仙台市立南小泉中学校</t>
  </si>
  <si>
    <t>南小泉中学校</t>
  </si>
  <si>
    <t>286-2203</t>
  </si>
  <si>
    <t>仙台市若林区一本杉町 2-1</t>
  </si>
  <si>
    <t>〒984-0828　仙台市若林区一本杉町 2-1</t>
  </si>
  <si>
    <t>長町</t>
  </si>
  <si>
    <t>仙台市立長町中学校</t>
  </si>
  <si>
    <t>長町中学校</t>
  </si>
  <si>
    <t>248-1444</t>
  </si>
  <si>
    <t>〒982-002</t>
  </si>
  <si>
    <t>仙台市太白区鹿野一丁目 8-1</t>
  </si>
  <si>
    <t>〒982-0023　仙台市太白区鹿野一丁目 8-1</t>
  </si>
  <si>
    <t>中田</t>
  </si>
  <si>
    <t>仙台市立中田中学校</t>
  </si>
  <si>
    <t>中田中学校</t>
  </si>
  <si>
    <t>241-1461</t>
  </si>
  <si>
    <t>〒981-110</t>
  </si>
  <si>
    <t>仙台市太白区中田五丁目 15-1</t>
  </si>
  <si>
    <t>〒981-1104　仙台市太白区中田五丁目 15-1</t>
  </si>
  <si>
    <t>六郷</t>
  </si>
  <si>
    <t>仙台市立六郷中学校</t>
  </si>
  <si>
    <t>六郷中学校</t>
  </si>
  <si>
    <t>289-2158</t>
  </si>
  <si>
    <t>〒984-083</t>
  </si>
  <si>
    <t>仙台市若林区六郷 13-1</t>
  </si>
  <si>
    <t>〒984-0834　仙台市若林区六郷 13-1</t>
  </si>
  <si>
    <t>七郷</t>
  </si>
  <si>
    <t>仙台市立七郷中学校</t>
  </si>
  <si>
    <t>七郷中学校</t>
  </si>
  <si>
    <t>288-5023</t>
  </si>
  <si>
    <t>〒984-003</t>
  </si>
  <si>
    <t>Ｓ22. 4.18</t>
  </si>
  <si>
    <t>高砂</t>
  </si>
  <si>
    <t>仙台市立高砂中学校</t>
  </si>
  <si>
    <t>高砂中学校</t>
  </si>
  <si>
    <t>258-0038</t>
  </si>
  <si>
    <t>〒983-000</t>
  </si>
  <si>
    <t>仙台市宮城野区白鳥一丁目 32-1</t>
  </si>
  <si>
    <t>〒983-0006　仙台市宮城野区白鳥一丁目 32-1</t>
  </si>
  <si>
    <t>岩切</t>
  </si>
  <si>
    <t>仙台市立岩切中学校</t>
  </si>
  <si>
    <t>岩切中学校</t>
  </si>
  <si>
    <t>255-8219</t>
  </si>
  <si>
    <t>〒983-082</t>
  </si>
  <si>
    <t>仙台市宮城野区岩切字三所南 23-2</t>
  </si>
  <si>
    <t>〒983-0821　仙台市宮城野区岩切字三所南 23-2</t>
  </si>
  <si>
    <t>西多賀</t>
  </si>
  <si>
    <t>仙台市立西多賀中学校</t>
  </si>
  <si>
    <t>西多賀中学校</t>
  </si>
  <si>
    <t>245-5360</t>
  </si>
  <si>
    <t>〒982-003</t>
  </si>
  <si>
    <t>仙台市太白区西多賀三丁目 10-1</t>
  </si>
  <si>
    <t>〒982-0034　仙台市太白区西多賀三丁目 10-1</t>
  </si>
  <si>
    <t>Ｓ28. 2.1</t>
  </si>
  <si>
    <t>生出</t>
  </si>
  <si>
    <t>仙台市立生出中学校</t>
  </si>
  <si>
    <t>生出中学校</t>
  </si>
  <si>
    <t>281-2333</t>
  </si>
  <si>
    <t>〒982-025</t>
  </si>
  <si>
    <t>仙台市太白区茂庭字中ノ瀬西 2-2</t>
  </si>
  <si>
    <t>〒982-0251　仙台市太白区茂庭字中ノ瀬西 2-2</t>
  </si>
  <si>
    <t>郡山</t>
  </si>
  <si>
    <t>仙台市立郡山中学校</t>
  </si>
  <si>
    <t>郡山中学校</t>
  </si>
  <si>
    <t>248-0071</t>
  </si>
  <si>
    <t>〒982-000</t>
  </si>
  <si>
    <t>Ｓ36. 8.2</t>
  </si>
  <si>
    <t>台原</t>
  </si>
  <si>
    <t>仙台市立台原中学校</t>
  </si>
  <si>
    <t>台原中学校</t>
  </si>
  <si>
    <t>234-3245</t>
  </si>
  <si>
    <t>〒981-091</t>
  </si>
  <si>
    <t>仙台市青葉区台原五丁目 19-1</t>
  </si>
  <si>
    <t>〒981-0911　仙台市青葉区台原五丁目 19-1</t>
  </si>
  <si>
    <t>Ｓ37. 10. 1</t>
  </si>
  <si>
    <t>北仙台</t>
  </si>
  <si>
    <t>仙台市立北仙台中学校</t>
  </si>
  <si>
    <t>北仙台中学校</t>
  </si>
  <si>
    <t>271-6511</t>
  </si>
  <si>
    <t>〒981-092</t>
  </si>
  <si>
    <t>仙台市青葉区東勝山二丁目 31-1</t>
  </si>
  <si>
    <t>〒981-0923　仙台市青葉区東勝山二丁目 31-1</t>
  </si>
  <si>
    <t>Ｓ45. 4.1</t>
  </si>
  <si>
    <t>鶴谷</t>
  </si>
  <si>
    <t>仙台市立鶴谷中学校</t>
  </si>
  <si>
    <t>鶴谷中学校</t>
  </si>
  <si>
    <t>251-4618</t>
  </si>
  <si>
    <t>仙台市宮城野区鶴ケ谷五丁目 24</t>
  </si>
  <si>
    <t>〒983-0824　仙台市宮城野区鶴ケ谷五丁目 24</t>
  </si>
  <si>
    <t>Ｓ48. 4.1</t>
  </si>
  <si>
    <t>八木山</t>
  </si>
  <si>
    <t>仙台市立八木山中学校</t>
  </si>
  <si>
    <t>八木山中学校</t>
  </si>
  <si>
    <t>229-3144</t>
  </si>
  <si>
    <t>〒982-080</t>
  </si>
  <si>
    <t>仙台市太白区八木山東二丁目 27-1</t>
  </si>
  <si>
    <t>〒982-0802　仙台市太白区八木山東二丁目 27-1</t>
  </si>
  <si>
    <t>中山</t>
  </si>
  <si>
    <t>仙台市立中山中学校</t>
  </si>
  <si>
    <t>中山中学校</t>
  </si>
  <si>
    <t>278-8833</t>
  </si>
  <si>
    <t>〒981-095</t>
  </si>
  <si>
    <t>仙台市青葉区中山六丁目 16-1</t>
  </si>
  <si>
    <t>〒981-0952　仙台市青葉区中山六丁目 16-1</t>
  </si>
  <si>
    <t>Ｓ49. 4.1</t>
  </si>
  <si>
    <t>山田</t>
  </si>
  <si>
    <t>仙台市立山田中学校</t>
  </si>
  <si>
    <t>山田中学校</t>
  </si>
  <si>
    <t>244-5028</t>
  </si>
  <si>
    <t>〒982-081</t>
  </si>
  <si>
    <t>仙台市太白区山田北前町 36-1</t>
  </si>
  <si>
    <t>〒982-0813　仙台市太白区山田北前町 36-1</t>
  </si>
  <si>
    <t>Ｓ52. 4.1</t>
  </si>
  <si>
    <t>蒲町</t>
  </si>
  <si>
    <t>仙台市立蒲町中学校</t>
  </si>
  <si>
    <t>蒲町中学校</t>
  </si>
  <si>
    <t>285-6521</t>
  </si>
  <si>
    <t>仙台市若林区蒲町 9-1</t>
  </si>
  <si>
    <t>〒984-0037　仙台市若林区蒲町 9-1</t>
  </si>
  <si>
    <t>Ｓ54. 4.1</t>
  </si>
  <si>
    <t>桜丘</t>
  </si>
  <si>
    <t>仙台市立桜丘中学校</t>
  </si>
  <si>
    <t>桜丘中学校</t>
  </si>
  <si>
    <t>279-1711</t>
  </si>
  <si>
    <t>〒981-096</t>
  </si>
  <si>
    <t>仙台市青葉区桜ケ丘八丁目 2-1</t>
  </si>
  <si>
    <t>〒981-0961　仙台市青葉区桜ケ丘八丁目 2-1</t>
  </si>
  <si>
    <t>中野</t>
  </si>
  <si>
    <t>仙台市立中野中学校</t>
  </si>
  <si>
    <t>中野中学校</t>
  </si>
  <si>
    <t>259-2020</t>
  </si>
  <si>
    <t>〒983-001</t>
  </si>
  <si>
    <t>仙台市宮城野区中野字高橋前 65</t>
  </si>
  <si>
    <t>〒983-0013　仙台市宮城野区中野字高橋前 65</t>
  </si>
  <si>
    <t>Ｓ55. 4.1</t>
  </si>
  <si>
    <t>袋原</t>
  </si>
  <si>
    <t>仙台市立袋原中学校</t>
  </si>
  <si>
    <t>袋原中学校</t>
  </si>
  <si>
    <t>242-3151</t>
  </si>
  <si>
    <t>仙台市太白区袋原四丁目27-1</t>
  </si>
  <si>
    <t>〒981-1102　仙台市太白区袋原四丁目27-1</t>
  </si>
  <si>
    <t>Ｓ56. 4.1</t>
  </si>
  <si>
    <t>折立</t>
  </si>
  <si>
    <t>仙台市立折立中学校</t>
  </si>
  <si>
    <t>折立中学校</t>
  </si>
  <si>
    <t>226-1451</t>
  </si>
  <si>
    <t>〒982-026</t>
  </si>
  <si>
    <t>仙台市青葉区折立三丁目 19-1</t>
  </si>
  <si>
    <t>〒982-0261　仙台市青葉区折立三丁目 19-1</t>
  </si>
  <si>
    <t>Ｓ60. 4.1</t>
  </si>
  <si>
    <t>幸町</t>
  </si>
  <si>
    <t>仙台市立幸町中学校</t>
  </si>
  <si>
    <t>幸町中学校</t>
  </si>
  <si>
    <t>275-3662</t>
  </si>
  <si>
    <t>仙台市宮城野区幸町一丁目 15-1</t>
  </si>
  <si>
    <t>〒983-0836　仙台市宮城野区幸町一丁目 15-1</t>
  </si>
  <si>
    <t>沖野</t>
  </si>
  <si>
    <t>仙台市立沖野中学校</t>
  </si>
  <si>
    <t>沖野中学校</t>
  </si>
  <si>
    <t>285-6501</t>
  </si>
  <si>
    <t>仙台市若林区沖野二丁目 29-50</t>
  </si>
  <si>
    <t>〒984-0831　仙台市若林区沖野二丁目 29-50</t>
  </si>
  <si>
    <t>人来田</t>
  </si>
  <si>
    <t>仙台市立人来田中学校</t>
  </si>
  <si>
    <t>人来田中学校</t>
  </si>
  <si>
    <t>244-4541</t>
  </si>
  <si>
    <t>〒982-022</t>
  </si>
  <si>
    <t>仙台市太白区人来田一丁目 35-1</t>
  </si>
  <si>
    <t>〒982-0222　仙台市太白区人来田一丁目 35-1</t>
  </si>
  <si>
    <t>西山</t>
  </si>
  <si>
    <t>仙台市立西山中学校</t>
  </si>
  <si>
    <t>西山中学校</t>
  </si>
  <si>
    <t>252-1134</t>
  </si>
  <si>
    <t>仙台市宮城野区燕沢二丁目 21-1</t>
  </si>
  <si>
    <t>〒983-0823　仙台市宮城野区燕沢二丁目 21-1</t>
  </si>
  <si>
    <t>Ｓ61. 4.1</t>
  </si>
  <si>
    <t>広瀬</t>
  </si>
  <si>
    <t>仙台市立広瀬中学校</t>
  </si>
  <si>
    <t>広瀬中学校</t>
  </si>
  <si>
    <t>392-2214</t>
  </si>
  <si>
    <t>〒989-312</t>
  </si>
  <si>
    <t>仙台市青葉区愛子中央一丁目　9-1</t>
  </si>
  <si>
    <t>〒989-3128　仙台市青葉区愛子中央一丁目　9-1</t>
  </si>
  <si>
    <t>大沢</t>
  </si>
  <si>
    <t>仙台市立大沢中学校</t>
  </si>
  <si>
    <t>大沢中学校</t>
  </si>
  <si>
    <t>394-2226</t>
  </si>
  <si>
    <t>〒989-321</t>
  </si>
  <si>
    <t>仙台市青葉区赤坂一丁目 2-1</t>
  </si>
  <si>
    <t>〒989-3211　仙台市青葉区赤坂一丁目 2-1</t>
  </si>
  <si>
    <t>Ｓ22. 4.21</t>
  </si>
  <si>
    <t>吉成</t>
  </si>
  <si>
    <t>仙台市立吉成中学校</t>
  </si>
  <si>
    <t>吉成中学校</t>
  </si>
  <si>
    <t>279-3800</t>
  </si>
  <si>
    <t>〒989-320</t>
  </si>
  <si>
    <t>仙台市青葉区吉成一丁目 12-1</t>
  </si>
  <si>
    <t>〒989-3205　仙台市青葉区吉成一丁目 12-1</t>
  </si>
  <si>
    <t>秋保</t>
  </si>
  <si>
    <t>仙台市立秋保中学校</t>
  </si>
  <si>
    <t>秋保中学校</t>
  </si>
  <si>
    <t>399-2840</t>
  </si>
  <si>
    <t>〒982-024</t>
  </si>
  <si>
    <t>仙台市太白区秋保町長袋字大原45-5</t>
  </si>
  <si>
    <t>〒982-0243　仙台市太白区秋保町長袋字大原45-5</t>
  </si>
  <si>
    <t>七北田</t>
  </si>
  <si>
    <t>仙台市立七北田中学校</t>
  </si>
  <si>
    <t>泉区</t>
  </si>
  <si>
    <t>七北田中学校</t>
  </si>
  <si>
    <t>372-3649</t>
  </si>
  <si>
    <t>〒981-313</t>
  </si>
  <si>
    <t>仙台市泉区七北田字東裏 100</t>
  </si>
  <si>
    <t>〒981-3131　仙台市泉区七北田字東裏 100</t>
  </si>
  <si>
    <t>根白石</t>
  </si>
  <si>
    <t>仙台市立根白石中学校</t>
  </si>
  <si>
    <t>根白石中学校</t>
  </si>
  <si>
    <t>379-2103</t>
  </si>
  <si>
    <t>〒981-322</t>
  </si>
  <si>
    <t>仙台市泉区根白石字東鹿野 54</t>
  </si>
  <si>
    <t>〒981-3221　仙台市泉区根白石字東鹿野 54</t>
  </si>
  <si>
    <t>八乙女</t>
  </si>
  <si>
    <t>仙台市立八乙女中学校</t>
  </si>
  <si>
    <t>八乙女中学校</t>
  </si>
  <si>
    <t>234-1414</t>
  </si>
  <si>
    <t>〒981-800</t>
  </si>
  <si>
    <t>仙台市泉区旭丘堤二丁目 1-1</t>
  </si>
  <si>
    <t>〒981-8004　仙台市泉区旭丘堤二丁目 1-1</t>
  </si>
  <si>
    <t>Ｓ46. 4.1</t>
  </si>
  <si>
    <t>将監</t>
  </si>
  <si>
    <t>仙台市立将監中学校</t>
  </si>
  <si>
    <t>将監中学校</t>
  </si>
  <si>
    <t>373-1286</t>
  </si>
  <si>
    <t>仙台市泉区将監九丁目 12-1</t>
  </si>
  <si>
    <t>〒981-3132　仙台市泉区将監九丁目 12-1</t>
  </si>
  <si>
    <t>Ｓ50. 4.1</t>
  </si>
  <si>
    <t>南光台</t>
  </si>
  <si>
    <t>仙台市立南光台中学校</t>
  </si>
  <si>
    <t>南光台中学校</t>
  </si>
  <si>
    <t>388-1261</t>
  </si>
  <si>
    <t>仙台市泉区南光台七丁目 24-1</t>
  </si>
  <si>
    <t>〒981-8003　仙台市泉区南光台七丁目 24-1</t>
  </si>
  <si>
    <t>Ｓ53. 4.1</t>
  </si>
  <si>
    <t>向陽台</t>
  </si>
  <si>
    <t>仙台市立向陽台中学校</t>
  </si>
  <si>
    <t>向陽台中学校</t>
  </si>
  <si>
    <t>374-0311</t>
  </si>
  <si>
    <t>〒981-311</t>
  </si>
  <si>
    <t>仙台市泉区市名坂字天神沢 38-4</t>
  </si>
  <si>
    <t>〒981-3117　仙台市泉区市名坂字天神沢 38-4</t>
  </si>
  <si>
    <t>加茂</t>
  </si>
  <si>
    <t>仙台市立加茂中学校</t>
  </si>
  <si>
    <t>加茂中学校</t>
  </si>
  <si>
    <t>378-2153</t>
  </si>
  <si>
    <t>〒981-312</t>
  </si>
  <si>
    <t>仙台市泉区加茂三丁目1</t>
  </si>
  <si>
    <t>〒981-3122　仙台市泉区加茂三丁目1</t>
  </si>
  <si>
    <t>将監東</t>
  </si>
  <si>
    <t>仙台市立将監東中学校</t>
  </si>
  <si>
    <t>将監東中学校</t>
  </si>
  <si>
    <t>373-6360</t>
  </si>
  <si>
    <t>仙台市泉区将監三丁目 2-15</t>
  </si>
  <si>
    <t>〒981-3132　仙台市泉区将監三丁目 2-15</t>
  </si>
  <si>
    <t>鶴が丘</t>
  </si>
  <si>
    <t>仙台市立鶴が丘中学校</t>
  </si>
  <si>
    <t>鶴が丘中学校</t>
  </si>
  <si>
    <t>373-1870</t>
  </si>
  <si>
    <t>〒981-310</t>
  </si>
  <si>
    <t>仙台市泉区鶴が丘二丁目 1-1</t>
  </si>
  <si>
    <t>〒981-3109　仙台市泉区鶴が丘二丁目 1-1</t>
  </si>
  <si>
    <t>Ｓ57. 4.1</t>
  </si>
  <si>
    <t>寺岡</t>
  </si>
  <si>
    <t>仙台市立寺岡中学校</t>
  </si>
  <si>
    <t>寺岡中学校</t>
  </si>
  <si>
    <t>378-0931</t>
  </si>
  <si>
    <t>〒981-320</t>
  </si>
  <si>
    <t>仙台市泉区寺岡二丁目 13-1</t>
  </si>
  <si>
    <t>〒981-3204　仙台市泉区寺岡二丁目 13-1</t>
  </si>
  <si>
    <t>Ｓ58. 4.1</t>
  </si>
  <si>
    <t>南光台東</t>
  </si>
  <si>
    <t>仙台市立南光台東中学校</t>
  </si>
  <si>
    <t>南光台東中学校</t>
  </si>
  <si>
    <t>374-1311</t>
  </si>
  <si>
    <t>仙台市泉区南光台東三丁目 1-1</t>
  </si>
  <si>
    <t>〒981-8001　仙台市泉区南光台東三丁目 1-1</t>
  </si>
  <si>
    <t>Ｓ59. 4.1</t>
  </si>
  <si>
    <t>仙台市立長命ケ丘中学校</t>
  </si>
  <si>
    <t>長命ケ丘中学校</t>
  </si>
  <si>
    <t>378-1301</t>
  </si>
  <si>
    <t>〒981-321</t>
  </si>
  <si>
    <t>仙台市泉区長命ケ丘二丁目 11-1</t>
  </si>
  <si>
    <t>〒981-3212　仙台市泉区長命ケ丘二丁目 11-1</t>
  </si>
  <si>
    <t>富沢</t>
  </si>
  <si>
    <t>仙台市立富沢中学校</t>
  </si>
  <si>
    <t>富沢中学校</t>
  </si>
  <si>
    <t>245-3751</t>
  </si>
  <si>
    <t>仙台市太白区富沢二丁目 4-1</t>
  </si>
  <si>
    <t>〒982-0032　仙台市太白区富沢二丁目 4-1</t>
  </si>
  <si>
    <t>Ｓ63. 4.1</t>
  </si>
  <si>
    <t>南中山</t>
  </si>
  <si>
    <t>仙台市立南中山中学校</t>
  </si>
  <si>
    <t>南中山中学校</t>
  </si>
  <si>
    <t>376-3127</t>
  </si>
  <si>
    <t>仙台市泉区南中山二丁目 26-1</t>
  </si>
  <si>
    <t>〒981-3213　仙台市泉区南中山二丁目 26-1</t>
  </si>
  <si>
    <t>茂庭台</t>
  </si>
  <si>
    <t>仙台市立茂庭台中学校</t>
  </si>
  <si>
    <t>茂庭台中学校</t>
  </si>
  <si>
    <t>281-3121</t>
  </si>
  <si>
    <t>仙台市太白区茂庭台五丁目 3-1</t>
  </si>
  <si>
    <t>〒982-0252　仙台市太白区茂庭台五丁目 3-1</t>
  </si>
  <si>
    <t>Ｈ 2. 4.1</t>
  </si>
  <si>
    <t>高森</t>
  </si>
  <si>
    <t>仙台市立高森中学校</t>
  </si>
  <si>
    <t>高森中学校</t>
  </si>
  <si>
    <t>378-7242</t>
  </si>
  <si>
    <t>仙台市泉区高森六丁目2</t>
  </si>
  <si>
    <t>〒981-3203　仙台市泉区高森六丁目2</t>
  </si>
  <si>
    <t>田子</t>
  </si>
  <si>
    <t>仙台市立田子中学校</t>
  </si>
  <si>
    <t>田子中学校</t>
  </si>
  <si>
    <t>254-2684</t>
  </si>
  <si>
    <t>〒983-002</t>
  </si>
  <si>
    <t>仙台市宮城野区田子二丁目 12-1</t>
  </si>
  <si>
    <t>〒983-0021　仙台市宮城野区田子二丁目 12-1</t>
  </si>
  <si>
    <t>Ｈ 3. 4.1</t>
  </si>
  <si>
    <t>住吉台</t>
  </si>
  <si>
    <t>仙台市立住吉台中学校</t>
  </si>
  <si>
    <t>住吉台中学校</t>
  </si>
  <si>
    <t>376-5138</t>
  </si>
  <si>
    <t>仙台市泉区住吉台西四丁目 1-2</t>
  </si>
  <si>
    <t>〒981-3223　仙台市泉区住吉台西四丁目 1-2</t>
  </si>
  <si>
    <t>南吉成</t>
  </si>
  <si>
    <t>仙台市立南吉成中学校</t>
  </si>
  <si>
    <t>南吉成中学校</t>
  </si>
  <si>
    <t>277-4377</t>
  </si>
  <si>
    <t>仙台市青葉区南吉成五丁目18-2</t>
  </si>
  <si>
    <t>〒989-3204　仙台市青葉区南吉成五丁目18-2</t>
  </si>
  <si>
    <t>Ｈ 4. 4.1</t>
  </si>
  <si>
    <t>松陵</t>
  </si>
  <si>
    <t>仙台市立松陵中学校</t>
  </si>
  <si>
    <t>松陵中学校</t>
  </si>
  <si>
    <t>374-9811</t>
  </si>
  <si>
    <t>仙台市泉区松陵五丁目32</t>
  </si>
  <si>
    <t>〒981-3108　仙台市泉区松陵五丁目32</t>
  </si>
  <si>
    <t>Ｈ 6. 4.1</t>
  </si>
  <si>
    <t>柳生</t>
  </si>
  <si>
    <t>仙台市立柳生中学校</t>
  </si>
  <si>
    <t>柳生中学校</t>
  </si>
  <si>
    <t>242-4431</t>
  </si>
  <si>
    <t>仙台市太白区柳生三丁目7-3</t>
  </si>
  <si>
    <t>〒981-1106　仙台市太白区柳生三丁目7-3</t>
  </si>
  <si>
    <t>Ｈ 8. 4.1</t>
  </si>
  <si>
    <t>館</t>
  </si>
  <si>
    <t>仙台市立館中学校</t>
  </si>
  <si>
    <t>館中学校</t>
  </si>
  <si>
    <t>379-6987</t>
  </si>
  <si>
    <t>仙台市泉区館六丁目17-1</t>
  </si>
  <si>
    <t>〒981-3214　仙台市泉区館六丁目17-1</t>
  </si>
  <si>
    <t>広陵</t>
  </si>
  <si>
    <t>仙台市立広陵中学校</t>
  </si>
  <si>
    <t>広陵中学校</t>
  </si>
  <si>
    <t>393-3553</t>
  </si>
  <si>
    <t>〒989-343</t>
  </si>
  <si>
    <t>仙台市青葉区熊ケ根字石積1-2</t>
  </si>
  <si>
    <t>〒989-3432　仙台市青葉区熊ケ根字石積1-2</t>
  </si>
  <si>
    <t>Ｈ13. 4.1</t>
  </si>
  <si>
    <t>附属</t>
  </si>
  <si>
    <t>宮城教育大学附属中学校</t>
  </si>
  <si>
    <t>仙台市青葉区上杉６丁目４番１号</t>
  </si>
  <si>
    <t>学院</t>
  </si>
  <si>
    <t>東北学院中学校</t>
  </si>
  <si>
    <t>東北学院中学校</t>
  </si>
  <si>
    <t xml:space="preserve"> 〒983-8565　仙台市宮城野区小鶴字高野123番1 </t>
  </si>
  <si>
    <t>宮城県立視覚支援学校</t>
  </si>
  <si>
    <t>視覚支援学校</t>
  </si>
  <si>
    <t>〒＆所在地</t>
  </si>
  <si>
    <t>長命ヶ丘</t>
  </si>
  <si>
    <t>234-0347</t>
  </si>
  <si>
    <t>〒980-0011</t>
  </si>
  <si>
    <t>〒980-0011　仙台市仙台市青葉区上杉６丁目４番１号</t>
  </si>
  <si>
    <t>786-1231</t>
  </si>
  <si>
    <t>〒983-8565</t>
  </si>
  <si>
    <t xml:space="preserve"> 仙台市宮城野区小鶴字高野123番1 </t>
  </si>
  <si>
    <t>234-6333</t>
  </si>
  <si>
    <t>仙台市青葉区上杉六丁目５番１号</t>
  </si>
  <si>
    <t>印</t>
  </si>
  <si>
    <t>氏</t>
  </si>
  <si>
    <t>名</t>
  </si>
  <si>
    <t>性別番号</t>
  </si>
  <si>
    <t>性別</t>
  </si>
  <si>
    <t>しめい</t>
  </si>
  <si>
    <t>５０
㎏
級</t>
  </si>
  <si>
    <t>５５
㎏
級</t>
  </si>
  <si>
    <t>６０
㎏
級</t>
  </si>
  <si>
    <t>６６
㎏
級</t>
  </si>
  <si>
    <t>７３
㎏
級</t>
  </si>
  <si>
    <t>８１
㎏
級</t>
  </si>
  <si>
    <t>９０
㎏
級</t>
  </si>
  <si>
    <t>９０
㎏
超
級</t>
  </si>
  <si>
    <t>し</t>
  </si>
  <si>
    <t>めい</t>
  </si>
  <si>
    <t>90超</t>
  </si>
  <si>
    <t>70超</t>
  </si>
  <si>
    <t>４４
㎏
級</t>
  </si>
  <si>
    <t>４８
㎏
級</t>
  </si>
  <si>
    <t>５２
㎏
級</t>
  </si>
  <si>
    <t>５７
㎏
級</t>
  </si>
  <si>
    <t>６３
㎏
級</t>
  </si>
  <si>
    <t>７０
㎏
級</t>
  </si>
  <si>
    <t>７０
㎏
超
級</t>
  </si>
  <si>
    <t>）枚</t>
  </si>
  <si>
    <t>個人戦</t>
  </si>
  <si>
    <t>５０㎏</t>
  </si>
  <si>
    <t>５５㎏</t>
  </si>
  <si>
    <t>４８㎏</t>
  </si>
  <si>
    <t>６０㎏</t>
  </si>
  <si>
    <t>５２㎏</t>
  </si>
  <si>
    <t>６６㎏</t>
  </si>
  <si>
    <t>５７㎏</t>
  </si>
  <si>
    <t>７３㎏</t>
  </si>
  <si>
    <t>６３㎏</t>
  </si>
  <si>
    <t>８１㎏</t>
  </si>
  <si>
    <t>７０㎏</t>
  </si>
  <si>
    <t>９０㎏</t>
  </si>
  <si>
    <t>男子団体</t>
  </si>
  <si>
    <t>監督</t>
  </si>
  <si>
    <t>女子団体</t>
  </si>
  <si>
    <t>＊申込書送付枚数（本紙含む）・・・（</t>
  </si>
  <si>
    <t>女子個人参加</t>
  </si>
  <si>
    <t>男子個人参加</t>
  </si>
  <si>
    <t>４０㎏</t>
  </si>
  <si>
    <t>４０
㎏
級</t>
  </si>
  <si>
    <t>次鋒</t>
  </si>
  <si>
    <t>連絡先</t>
  </si>
  <si>
    <t>外部コーチ</t>
  </si>
  <si>
    <t>仙台市若林区荒井８丁目１－１</t>
  </si>
  <si>
    <t>〒984-0032　仙台市若林区荒井８丁目１－１</t>
  </si>
  <si>
    <t>錦ケ丘</t>
  </si>
  <si>
    <t>錦ケ丘中学校</t>
  </si>
  <si>
    <t>仙台市立錦ケ丘中学校</t>
  </si>
  <si>
    <t>青葉区</t>
  </si>
  <si>
    <t>302－5516</t>
  </si>
  <si>
    <t>〒989-3123</t>
  </si>
  <si>
    <t>仙台市青葉区錦ケ丘一丁目１番地の７</t>
  </si>
  <si>
    <t>〒989-3123　仙台市青葉区錦ケ丘一丁目１番地の７</t>
  </si>
  <si>
    <t>Ｈ31. 4.1</t>
  </si>
  <si>
    <t>仙台市太白区郡山五丁目 10-1</t>
  </si>
  <si>
    <t>〒982-0003　仙台市太白区郡山五丁目 10-1</t>
  </si>
  <si>
    <t>TIS</t>
  </si>
  <si>
    <t>東北インターナショナルスクール</t>
  </si>
  <si>
    <t>東北インターナショナルスクール</t>
  </si>
  <si>
    <t>234-6361</t>
  </si>
  <si>
    <t>〒981-3214</t>
  </si>
  <si>
    <t>宮城県仙台市泉区館七丁目101-1</t>
  </si>
  <si>
    <t>Ｈ1</t>
  </si>
  <si>
    <t>青陵中等</t>
  </si>
  <si>
    <t>仙台二華</t>
  </si>
  <si>
    <t>聴覚支援</t>
  </si>
  <si>
    <t>視覚支援</t>
  </si>
  <si>
    <t>宮城学院</t>
  </si>
  <si>
    <t>仙台白百合</t>
  </si>
  <si>
    <t>聖ウルスラ</t>
  </si>
  <si>
    <t>尚絅学院</t>
  </si>
  <si>
    <t>聖ドミニコ</t>
  </si>
  <si>
    <t>秀光</t>
  </si>
  <si>
    <t>仙台育英学園秀光中等教育学校</t>
  </si>
  <si>
    <t>秀光中等教育学校</t>
  </si>
  <si>
    <t>〒983-0045</t>
  </si>
  <si>
    <t>宮城県仙台市宮城野区宮城野二丁目4-1</t>
  </si>
  <si>
    <t>宮城野区</t>
  </si>
  <si>
    <t>256-4141</t>
  </si>
  <si>
    <t>番号</t>
  </si>
  <si>
    <t>所属名</t>
  </si>
  <si>
    <t>所属学校（中学校）</t>
  </si>
  <si>
    <t>【仙台市中総体】　柔道競技申込書（№１）</t>
  </si>
  <si>
    <t>【仙台市中総体】　柔道競技申込書（№２）　男子団体</t>
  </si>
  <si>
    <t>【仙台市中総体】柔道競技申込書（№3）　女子団体</t>
  </si>
  <si>
    <t>【仙台市中総体】　柔道競技申込書（№４）　男子個人</t>
  </si>
  <si>
    <t>【仙台市中総体】　柔道競技申込書（№５）　女子個人</t>
  </si>
  <si>
    <t>大鷹塾</t>
  </si>
  <si>
    <t>八木山柔道愛好会</t>
  </si>
  <si>
    <t>武徳舘</t>
  </si>
  <si>
    <t>幸町柔道教室</t>
  </si>
  <si>
    <t>代表名</t>
  </si>
  <si>
    <t>緊急連絡先</t>
  </si>
  <si>
    <t>監督名①</t>
  </si>
  <si>
    <t>監督名②</t>
  </si>
  <si>
    <t>監督名③</t>
  </si>
  <si>
    <t>審判ライセンス</t>
  </si>
  <si>
    <t>学校：役職
クラブ：指導者ライセンス</t>
  </si>
  <si>
    <t>教諭</t>
  </si>
  <si>
    <t>常勤講師</t>
  </si>
  <si>
    <t>部活動指導員</t>
  </si>
  <si>
    <t>教頭</t>
  </si>
  <si>
    <t>A</t>
  </si>
  <si>
    <t>B</t>
  </si>
  <si>
    <t>C</t>
  </si>
  <si>
    <t>S</t>
  </si>
  <si>
    <t>コーチ</t>
  </si>
  <si>
    <t>クラブ指導者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</si>
</sst>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名&quot;"/>
    <numFmt numFmtId="177" formatCode="&quot;（ &quot;#&quot; 名）&quot;"/>
    <numFmt numFmtId="178" formatCode="#&quot;㎏級&quot;"/>
    <numFmt numFmtId="179" formatCode="#&quot;年&quot;"/>
    <numFmt numFmtId="180" formatCode="#&quot;中学校&quot;"/>
    <numFmt numFmtId="181" formatCode="0.0_ "/>
    <numFmt numFmtId="182" formatCode="0.0_);[Red]\(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36"/>
      <name val="ＭＳ Ｐ明朝"/>
      <family val="1"/>
    </font>
    <font>
      <sz val="14"/>
      <name val="ＭＳ 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26"/>
      <name val="ＭＳ Ｐ明朝"/>
      <family val="1"/>
    </font>
    <font>
      <sz val="36"/>
      <name val="ＭＳ Ｐゴシック"/>
      <family val="3"/>
    </font>
    <font>
      <sz val="28"/>
      <name val="ＭＳ Ｐ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6"/>
      <name val="ＭＳ Ｐ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i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32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u val="single"/>
      <sz val="16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ck"/>
      <right style="thin"/>
      <top style="thick"/>
      <bottom/>
    </border>
    <border>
      <left style="thick"/>
      <right style="thin"/>
      <top style="medium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/>
      <right style="thick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6" borderId="11" xfId="0" applyFont="1" applyFill="1" applyBorder="1" applyAlignment="1">
      <alignment horizontal="center" vertical="center" wrapText="1" shrinkToFit="1"/>
    </xf>
    <xf numFmtId="0" fontId="10" fillId="33" borderId="12" xfId="0" applyNumberFormat="1" applyFont="1" applyFill="1" applyBorder="1" applyAlignment="1">
      <alignment horizontal="center" vertical="center" shrinkToFit="1"/>
    </xf>
    <xf numFmtId="178" fontId="10" fillId="34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Continuous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6" borderId="15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Continuous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6" borderId="19" xfId="0" applyFont="1" applyFill="1" applyBorder="1" applyAlignment="1">
      <alignment horizontal="center" vertical="center" shrinkToFit="1"/>
    </xf>
    <xf numFmtId="0" fontId="11" fillId="6" borderId="20" xfId="0" applyFont="1" applyFill="1" applyBorder="1" applyAlignment="1">
      <alignment horizontal="center" vertical="center" shrinkToFit="1"/>
    </xf>
    <xf numFmtId="0" fontId="11" fillId="6" borderId="21" xfId="0" applyFont="1" applyFill="1" applyBorder="1" applyAlignment="1">
      <alignment horizontal="center" vertical="center" shrinkToFit="1"/>
    </xf>
    <xf numFmtId="0" fontId="11" fillId="6" borderId="22" xfId="0" applyFont="1" applyFill="1" applyBorder="1" applyAlignment="1">
      <alignment horizontal="center" vertical="center" shrinkToFit="1"/>
    </xf>
    <xf numFmtId="0" fontId="11" fillId="6" borderId="23" xfId="0" applyFont="1" applyFill="1" applyBorder="1" applyAlignment="1">
      <alignment horizontal="center" vertical="center" shrinkToFit="1"/>
    </xf>
    <xf numFmtId="0" fontId="11" fillId="6" borderId="24" xfId="0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shrinkToFit="1"/>
    </xf>
    <xf numFmtId="0" fontId="11" fillId="6" borderId="26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shrinkToFit="1"/>
    </xf>
    <xf numFmtId="0" fontId="11" fillId="6" borderId="28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 shrinkToFit="1"/>
    </xf>
    <xf numFmtId="0" fontId="6" fillId="35" borderId="0" xfId="0" applyFont="1" applyFill="1" applyBorder="1" applyAlignment="1">
      <alignment vertical="center" shrinkToFit="1"/>
    </xf>
    <xf numFmtId="0" fontId="5" fillId="35" borderId="0" xfId="0" applyFont="1" applyFill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59" fillId="0" borderId="3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0" fontId="8" fillId="13" borderId="11" xfId="0" applyFont="1" applyFill="1" applyBorder="1" applyAlignment="1">
      <alignment horizontal="center" vertical="center" wrapText="1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7" xfId="0" applyFont="1" applyFill="1" applyBorder="1" applyAlignment="1">
      <alignment horizontal="center" vertical="center" shrinkToFit="1"/>
    </xf>
    <xf numFmtId="0" fontId="11" fillId="13" borderId="18" xfId="0" applyFont="1" applyFill="1" applyBorder="1" applyAlignment="1">
      <alignment horizontal="center" vertical="center" shrinkToFit="1"/>
    </xf>
    <xf numFmtId="0" fontId="11" fillId="13" borderId="19" xfId="0" applyFont="1" applyFill="1" applyBorder="1" applyAlignment="1">
      <alignment horizontal="center" vertical="center" shrinkToFit="1"/>
    </xf>
    <xf numFmtId="0" fontId="11" fillId="13" borderId="20" xfId="0" applyFont="1" applyFill="1" applyBorder="1" applyAlignment="1">
      <alignment horizontal="center" vertical="center" shrinkToFit="1"/>
    </xf>
    <xf numFmtId="0" fontId="11" fillId="13" borderId="21" xfId="0" applyFont="1" applyFill="1" applyBorder="1" applyAlignment="1">
      <alignment horizontal="center" vertical="center" shrinkToFit="1"/>
    </xf>
    <xf numFmtId="0" fontId="11" fillId="13" borderId="22" xfId="0" applyFont="1" applyFill="1" applyBorder="1" applyAlignment="1">
      <alignment horizontal="center" vertical="center" shrinkToFit="1"/>
    </xf>
    <xf numFmtId="0" fontId="11" fillId="13" borderId="23" xfId="0" applyFont="1" applyFill="1" applyBorder="1" applyAlignment="1">
      <alignment horizontal="center" vertical="center" shrinkToFit="1"/>
    </xf>
    <xf numFmtId="0" fontId="11" fillId="13" borderId="24" xfId="0" applyFont="1" applyFill="1" applyBorder="1" applyAlignment="1">
      <alignment horizontal="center" vertical="center" shrinkToFit="1"/>
    </xf>
    <xf numFmtId="0" fontId="11" fillId="13" borderId="25" xfId="0" applyFont="1" applyFill="1" applyBorder="1" applyAlignment="1">
      <alignment horizontal="center" vertical="center" shrinkToFit="1"/>
    </xf>
    <xf numFmtId="0" fontId="11" fillId="13" borderId="26" xfId="0" applyFont="1" applyFill="1" applyBorder="1" applyAlignment="1">
      <alignment horizontal="center" vertical="center" shrinkToFit="1"/>
    </xf>
    <xf numFmtId="0" fontId="11" fillId="13" borderId="27" xfId="0" applyFont="1" applyFill="1" applyBorder="1" applyAlignment="1">
      <alignment horizontal="center" vertical="center" shrinkToFit="1"/>
    </xf>
    <xf numFmtId="0" fontId="11" fillId="13" borderId="28" xfId="0" applyFont="1" applyFill="1" applyBorder="1" applyAlignment="1">
      <alignment horizontal="center" vertical="center" shrinkToFit="1"/>
    </xf>
    <xf numFmtId="0" fontId="11" fillId="13" borderId="2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7" fillId="36" borderId="61" xfId="0" applyNumberFormat="1" applyFont="1" applyFill="1" applyBorder="1" applyAlignment="1">
      <alignment horizontal="center" vertical="center" shrinkToFit="1"/>
    </xf>
    <xf numFmtId="180" fontId="19" fillId="0" borderId="62" xfId="0" applyNumberFormat="1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>
      <alignment horizontal="center" vertical="center" shrinkToFit="1"/>
    </xf>
    <xf numFmtId="181" fontId="19" fillId="0" borderId="65" xfId="0" applyNumberFormat="1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181" fontId="19" fillId="0" borderId="67" xfId="0" applyNumberFormat="1" applyFont="1" applyFill="1" applyBorder="1" applyAlignment="1">
      <alignment horizontal="center" vertical="center" shrinkToFit="1"/>
    </xf>
    <xf numFmtId="0" fontId="19" fillId="0" borderId="68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81" fontId="19" fillId="0" borderId="69" xfId="0" applyNumberFormat="1" applyFont="1" applyFill="1" applyBorder="1" applyAlignment="1">
      <alignment horizontal="center" vertical="center" shrinkToFit="1"/>
    </xf>
    <xf numFmtId="0" fontId="19" fillId="0" borderId="70" xfId="0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center" vertical="center" shrinkToFit="1"/>
    </xf>
    <xf numFmtId="181" fontId="19" fillId="0" borderId="72" xfId="0" applyNumberFormat="1" applyFont="1" applyFill="1" applyBorder="1" applyAlignment="1">
      <alignment horizontal="center" vertical="center" shrinkToFit="1"/>
    </xf>
    <xf numFmtId="0" fontId="19" fillId="0" borderId="73" xfId="0" applyFont="1" applyFill="1" applyBorder="1" applyAlignment="1">
      <alignment horizontal="center" vertical="center" shrinkToFit="1"/>
    </xf>
    <xf numFmtId="0" fontId="19" fillId="0" borderId="74" xfId="0" applyFont="1" applyFill="1" applyBorder="1" applyAlignment="1">
      <alignment horizontal="center" vertical="center" shrinkToFit="1"/>
    </xf>
    <xf numFmtId="181" fontId="19" fillId="0" borderId="75" xfId="0" applyNumberFormat="1" applyFont="1" applyFill="1" applyBorder="1" applyAlignment="1">
      <alignment horizontal="center" vertical="center" shrinkToFit="1"/>
    </xf>
    <xf numFmtId="0" fontId="19" fillId="0" borderId="76" xfId="0" applyFont="1" applyFill="1" applyBorder="1" applyAlignment="1">
      <alignment horizontal="center" vertical="center" shrinkToFit="1"/>
    </xf>
    <xf numFmtId="0" fontId="19" fillId="0" borderId="77" xfId="0" applyFont="1" applyFill="1" applyBorder="1" applyAlignment="1">
      <alignment horizontal="center" vertical="center" shrinkToFit="1"/>
    </xf>
    <xf numFmtId="181" fontId="19" fillId="0" borderId="7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0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36" borderId="79" xfId="0" applyNumberFormat="1" applyFont="1" applyFill="1" applyBorder="1" applyAlignment="1">
      <alignment horizontal="centerContinuous" vertical="center" shrinkToFit="1"/>
    </xf>
    <xf numFmtId="0" fontId="18" fillId="36" borderId="80" xfId="0" applyFont="1" applyFill="1" applyBorder="1" applyAlignment="1">
      <alignment horizontal="centerContinuous" vertical="center" shrinkToFit="1"/>
    </xf>
    <xf numFmtId="0" fontId="18" fillId="36" borderId="81" xfId="0" applyFont="1" applyFill="1" applyBorder="1" applyAlignment="1">
      <alignment horizontal="centerContinuous" vertical="center" shrinkToFit="1"/>
    </xf>
    <xf numFmtId="0" fontId="19" fillId="0" borderId="82" xfId="0" applyNumberFormat="1" applyFont="1" applyFill="1" applyBorder="1" applyAlignment="1">
      <alignment horizontal="centerContinuous" vertical="center" shrinkToFit="1"/>
    </xf>
    <xf numFmtId="0" fontId="19" fillId="0" borderId="34" xfId="0" applyNumberFormat="1" applyFont="1" applyFill="1" applyBorder="1" applyAlignment="1">
      <alignment horizontal="centerContinuous" vertical="center" shrinkToFit="1"/>
    </xf>
    <xf numFmtId="0" fontId="19" fillId="0" borderId="83" xfId="0" applyNumberFormat="1" applyFont="1" applyFill="1" applyBorder="1" applyAlignment="1">
      <alignment horizontal="centerContinuous" vertical="center" shrinkToFit="1"/>
    </xf>
    <xf numFmtId="176" fontId="13" fillId="6" borderId="84" xfId="0" applyNumberFormat="1" applyFont="1" applyFill="1" applyBorder="1" applyAlignment="1">
      <alignment horizontal="right" vertical="center" shrinkToFit="1"/>
    </xf>
    <xf numFmtId="0" fontId="18" fillId="36" borderId="85" xfId="0" applyNumberFormat="1" applyFont="1" applyFill="1" applyBorder="1" applyAlignment="1">
      <alignment horizontal="centerContinuous" vertical="center" shrinkToFit="1"/>
    </xf>
    <xf numFmtId="0" fontId="18" fillId="36" borderId="86" xfId="0" applyFont="1" applyFill="1" applyBorder="1" applyAlignment="1">
      <alignment horizontal="centerContinuous" vertical="center" shrinkToFit="1"/>
    </xf>
    <xf numFmtId="0" fontId="18" fillId="36" borderId="87" xfId="0" applyFont="1" applyFill="1" applyBorder="1" applyAlignment="1">
      <alignment horizontal="centerContinuous" vertical="center" shrinkToFit="1"/>
    </xf>
    <xf numFmtId="176" fontId="13" fillId="0" borderId="41" xfId="0" applyNumberFormat="1" applyFont="1" applyFill="1" applyBorder="1" applyAlignment="1">
      <alignment horizontal="right" vertical="center" shrinkToFit="1"/>
    </xf>
    <xf numFmtId="0" fontId="11" fillId="13" borderId="88" xfId="0" applyFont="1" applyFill="1" applyBorder="1" applyAlignment="1">
      <alignment horizontal="center" vertical="center" shrinkToFit="1"/>
    </xf>
    <xf numFmtId="176" fontId="13" fillId="0" borderId="89" xfId="0" applyNumberFormat="1" applyFont="1" applyFill="1" applyBorder="1" applyAlignment="1">
      <alignment horizontal="right" vertical="center" shrinkToFit="1"/>
    </xf>
    <xf numFmtId="176" fontId="13" fillId="0" borderId="12" xfId="0" applyNumberFormat="1" applyFont="1" applyFill="1" applyBorder="1" applyAlignment="1">
      <alignment horizontal="right" vertical="center" shrinkToFit="1"/>
    </xf>
    <xf numFmtId="176" fontId="13" fillId="7" borderId="90" xfId="0" applyNumberFormat="1" applyFont="1" applyFill="1" applyBorder="1" applyAlignment="1">
      <alignment horizontal="right" vertical="center" shrinkToFit="1"/>
    </xf>
    <xf numFmtId="0" fontId="13" fillId="7" borderId="91" xfId="0" applyFont="1" applyFill="1" applyBorder="1" applyAlignment="1">
      <alignment horizontal="center" vertical="center" shrinkToFit="1"/>
    </xf>
    <xf numFmtId="0" fontId="13" fillId="7" borderId="32" xfId="0" applyFont="1" applyFill="1" applyBorder="1" applyAlignment="1">
      <alignment horizontal="center" vertical="center" shrinkToFit="1"/>
    </xf>
    <xf numFmtId="0" fontId="13" fillId="7" borderId="24" xfId="0" applyFont="1" applyFill="1" applyBorder="1" applyAlignment="1">
      <alignment horizontal="center" vertical="center" shrinkToFit="1"/>
    </xf>
    <xf numFmtId="0" fontId="13" fillId="7" borderId="28" xfId="0" applyFont="1" applyFill="1" applyBorder="1" applyAlignment="1">
      <alignment horizontal="center" vertical="center" shrinkToFit="1"/>
    </xf>
    <xf numFmtId="0" fontId="13" fillId="6" borderId="91" xfId="0" applyFont="1" applyFill="1" applyBorder="1" applyAlignment="1">
      <alignment horizontal="center" vertical="center" shrinkToFit="1"/>
    </xf>
    <xf numFmtId="0" fontId="13" fillId="6" borderId="24" xfId="0" applyFont="1" applyFill="1" applyBorder="1" applyAlignment="1">
      <alignment horizontal="center" vertical="center" shrinkToFit="1"/>
    </xf>
    <xf numFmtId="0" fontId="13" fillId="6" borderId="28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9" fillId="0" borderId="71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13" fillId="6" borderId="40" xfId="0" applyFont="1" applyFill="1" applyBorder="1" applyAlignment="1">
      <alignment horizontal="center" vertical="center" textRotation="255" shrinkToFit="1"/>
    </xf>
    <xf numFmtId="0" fontId="13" fillId="6" borderId="100" xfId="0" applyFont="1" applyFill="1" applyBorder="1" applyAlignment="1">
      <alignment horizontal="center" vertical="center" textRotation="255" shrinkToFit="1"/>
    </xf>
    <xf numFmtId="0" fontId="13" fillId="0" borderId="89" xfId="0" applyFont="1" applyFill="1" applyBorder="1" applyAlignment="1">
      <alignment horizontal="center" vertical="center" shrinkToFit="1"/>
    </xf>
    <xf numFmtId="0" fontId="13" fillId="0" borderId="101" xfId="0" applyFont="1" applyFill="1" applyBorder="1" applyAlignment="1">
      <alignment horizontal="center" vertical="center" shrinkToFit="1"/>
    </xf>
    <xf numFmtId="0" fontId="13" fillId="6" borderId="15" xfId="0" applyFont="1" applyFill="1" applyBorder="1" applyAlignment="1">
      <alignment horizontal="center" vertical="center" shrinkToFit="1"/>
    </xf>
    <xf numFmtId="0" fontId="13" fillId="6" borderId="34" xfId="0" applyFont="1" applyFill="1" applyBorder="1" applyAlignment="1">
      <alignment horizontal="center" vertical="center" shrinkToFit="1"/>
    </xf>
    <xf numFmtId="0" fontId="13" fillId="6" borderId="102" xfId="0" applyFont="1" applyFill="1" applyBorder="1" applyAlignment="1">
      <alignment horizontal="center" vertical="center" shrinkToFit="1"/>
    </xf>
    <xf numFmtId="0" fontId="13" fillId="0" borderId="103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3" fillId="0" borderId="105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6" borderId="106" xfId="0" applyFont="1" applyFill="1" applyBorder="1" applyAlignment="1">
      <alignment horizontal="center" vertical="center" shrinkToFit="1"/>
    </xf>
    <xf numFmtId="0" fontId="13" fillId="6" borderId="107" xfId="0" applyFont="1" applyFill="1" applyBorder="1" applyAlignment="1">
      <alignment horizontal="center" vertical="center" shrinkToFit="1"/>
    </xf>
    <xf numFmtId="0" fontId="13" fillId="7" borderId="106" xfId="0" applyFont="1" applyFill="1" applyBorder="1" applyAlignment="1">
      <alignment horizontal="center" vertical="center" shrinkToFit="1"/>
    </xf>
    <xf numFmtId="0" fontId="13" fillId="7" borderId="107" xfId="0" applyFont="1" applyFill="1" applyBorder="1" applyAlignment="1">
      <alignment horizontal="center" vertical="center" shrinkToFit="1"/>
    </xf>
    <xf numFmtId="0" fontId="13" fillId="7" borderId="108" xfId="0" applyFont="1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0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7" borderId="109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94" xfId="0" applyFont="1" applyBorder="1" applyAlignment="1">
      <alignment horizontal="left" vertical="center" shrinkToFit="1"/>
    </xf>
    <xf numFmtId="0" fontId="9" fillId="0" borderId="114" xfId="0" applyFont="1" applyBorder="1" applyAlignment="1">
      <alignment horizontal="left" vertical="center" shrinkToFit="1"/>
    </xf>
    <xf numFmtId="0" fontId="2" fillId="0" borderId="71" xfId="0" applyFont="1" applyBorder="1" applyAlignment="1">
      <alignment vertical="center" wrapText="1" shrinkToFit="1"/>
    </xf>
    <xf numFmtId="0" fontId="0" fillId="0" borderId="71" xfId="0" applyFont="1" applyBorder="1" applyAlignment="1">
      <alignment vertical="center" shrinkToFit="1"/>
    </xf>
    <xf numFmtId="0" fontId="13" fillId="6" borderId="42" xfId="0" applyFont="1" applyFill="1" applyBorder="1" applyAlignment="1">
      <alignment horizontal="center" vertical="center" shrinkToFit="1"/>
    </xf>
    <xf numFmtId="0" fontId="13" fillId="6" borderId="11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16" xfId="0" applyFont="1" applyFill="1" applyBorder="1" applyAlignment="1">
      <alignment horizontal="center" vertical="center" shrinkToFit="1"/>
    </xf>
    <xf numFmtId="0" fontId="13" fillId="7" borderId="15" xfId="0" applyFont="1" applyFill="1" applyBorder="1" applyAlignment="1">
      <alignment horizontal="center" vertical="center" shrinkToFit="1"/>
    </xf>
    <xf numFmtId="0" fontId="13" fillId="7" borderId="34" xfId="0" applyFont="1" applyFill="1" applyBorder="1" applyAlignment="1">
      <alignment horizontal="center" vertical="center" shrinkToFit="1"/>
    </xf>
    <xf numFmtId="0" fontId="13" fillId="7" borderId="102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7" borderId="42" xfId="0" applyFont="1" applyFill="1" applyBorder="1" applyAlignment="1">
      <alignment horizontal="center" vertical="center" shrinkToFit="1"/>
    </xf>
    <xf numFmtId="0" fontId="13" fillId="7" borderId="115" xfId="0" applyFont="1" applyFill="1" applyBorder="1" applyAlignment="1">
      <alignment horizontal="center" vertical="center" shrinkToFit="1"/>
    </xf>
    <xf numFmtId="0" fontId="13" fillId="7" borderId="117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04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13" fillId="7" borderId="118" xfId="0" applyFont="1" applyFill="1" applyBorder="1" applyAlignment="1">
      <alignment horizontal="center" vertical="center" textRotation="255" shrinkToFit="1"/>
    </xf>
    <xf numFmtId="0" fontId="13" fillId="7" borderId="40" xfId="0" applyFont="1" applyFill="1" applyBorder="1" applyAlignment="1">
      <alignment horizontal="center" vertical="center" textRotation="255" shrinkToFit="1"/>
    </xf>
    <xf numFmtId="0" fontId="13" fillId="7" borderId="100" xfId="0" applyFont="1" applyFill="1" applyBorder="1" applyAlignment="1">
      <alignment horizontal="center" vertical="center" textRotation="255" shrinkToFit="1"/>
    </xf>
    <xf numFmtId="0" fontId="13" fillId="0" borderId="11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12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2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16" fillId="0" borderId="123" xfId="0" applyFont="1" applyFill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9" fillId="0" borderId="82" xfId="0" applyNumberFormat="1" applyFont="1" applyFill="1" applyBorder="1" applyAlignment="1">
      <alignment horizontal="center" vertical="center" shrinkToFit="1"/>
    </xf>
    <xf numFmtId="0" fontId="19" fillId="0" borderId="34" xfId="0" applyNumberFormat="1" applyFont="1" applyFill="1" applyBorder="1" applyAlignment="1">
      <alignment horizontal="center" vertical="center" shrinkToFit="1"/>
    </xf>
    <xf numFmtId="0" fontId="19" fillId="0" borderId="8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wrapText="1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7" fillId="6" borderId="88" xfId="0" applyFont="1" applyFill="1" applyBorder="1" applyAlignment="1">
      <alignment horizontal="center" vertical="center" wrapText="1" shrinkToFit="1"/>
    </xf>
    <xf numFmtId="0" fontId="7" fillId="6" borderId="125" xfId="0" applyFont="1" applyFill="1" applyBorder="1" applyAlignment="1">
      <alignment horizontal="center" vertical="center" shrinkToFit="1"/>
    </xf>
    <xf numFmtId="0" fontId="7" fillId="6" borderId="126" xfId="0" applyFont="1" applyFill="1" applyBorder="1" applyAlignment="1">
      <alignment horizontal="center" vertical="center" shrinkToFit="1"/>
    </xf>
    <xf numFmtId="0" fontId="7" fillId="13" borderId="88" xfId="0" applyFont="1" applyFill="1" applyBorder="1" applyAlignment="1">
      <alignment horizontal="center" vertical="center" wrapText="1" shrinkToFit="1"/>
    </xf>
    <xf numFmtId="0" fontId="7" fillId="13" borderId="125" xfId="0" applyFont="1" applyFill="1" applyBorder="1" applyAlignment="1">
      <alignment horizontal="center" vertical="center" shrinkToFit="1"/>
    </xf>
    <xf numFmtId="0" fontId="7" fillId="13" borderId="1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9"/>
      </font>
    </dxf>
    <dxf>
      <font>
        <color indexed="9"/>
      </font>
    </dxf>
    <dxf>
      <font>
        <color theme="0"/>
      </font>
    </dxf>
    <dxf>
      <font>
        <color rgb="FF99FFCC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99FFCC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99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904875</xdr:colOff>
      <xdr:row>0</xdr:row>
      <xdr:rowOff>9525</xdr:rowOff>
    </xdr:from>
    <xdr:to>
      <xdr:col>17</xdr:col>
      <xdr:colOff>3248025</xdr:colOff>
      <xdr:row>17</xdr:row>
      <xdr:rowOff>371475</xdr:rowOff>
    </xdr:to>
    <xdr:sp>
      <xdr:nvSpPr>
        <xdr:cNvPr id="1" name="四角形吹き出し 1"/>
        <xdr:cNvSpPr>
          <a:spLocks/>
        </xdr:cNvSpPr>
      </xdr:nvSpPr>
      <xdr:spPr>
        <a:xfrm>
          <a:off x="11191875" y="9525"/>
          <a:ext cx="5724525" cy="11391900"/>
        </a:xfrm>
        <a:prstGeom prst="wedgeRectCallout">
          <a:avLst>
            <a:gd name="adj1" fmla="val -64175"/>
            <a:gd name="adj2" fmla="val -271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★「学校名」と「所在地」は「学校番号」を入力すると　自動的に表示されます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表示されない，間違いがある場合は，関数用を更新して，委員長に報告してください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★以下の学校は，下記の番号でお願いします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６９　：宮城教育大学附属中学校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７２　：東北学院中学校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７８　：秀光中等教育学校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７９　：東北インターナショナルスクール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８０：大鷹塾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８１：八木山柔道愛好会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８２：武徳舘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８３：幸町柔道教室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クラブチームの所在地，連絡先は直接ご入力ください。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連絡先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★「代表名」と「監督名」を入力ください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「監督名①②③は大会運営をする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ベンチに入ることは出来るが，上位大会は制限される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★「指導者ライセンス」「審判ライセンス」はダウンリストから該当するものを選んでください。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★「＊申込書送付枚数」は，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紙媒体＝申込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で送付する枚数を入力ください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★緊急連絡先は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携帯の連絡先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緊急連絡時や不備等で早急に活用するためです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★「コーチ」は，次のように該当します。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①内部コーチは教員，クラブ指導者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②外部コー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は学校において学校長が認めた者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ただし，令和５年度の届け出を提出した方の氏名を記入してください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★「外部コーチ」は，令和４年度の届け出を予定している方の氏名を記入してください</a:t>
          </a:r>
        </a:p>
      </xdr:txBody>
    </xdr:sp>
    <xdr:clientData/>
  </xdr:twoCellAnchor>
  <xdr:twoCellAnchor>
    <xdr:from>
      <xdr:col>16</xdr:col>
      <xdr:colOff>809625</xdr:colOff>
      <xdr:row>17</xdr:row>
      <xdr:rowOff>466725</xdr:rowOff>
    </xdr:from>
    <xdr:to>
      <xdr:col>17</xdr:col>
      <xdr:colOff>3257550</xdr:colOff>
      <xdr:row>21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11096625" y="11496675"/>
          <a:ext cx="5829300" cy="1790700"/>
        </a:xfrm>
        <a:prstGeom prst="wedgeRectCallout">
          <a:avLst>
            <a:gd name="adj1" fmla="val -61569"/>
            <a:gd name="adj2" fmla="val -271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</a:rPr>
            <a:t>№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２から</a:t>
          </a:r>
          <a:r>
            <a:rPr lang="en-US" cap="none" sz="2000" b="0" i="0" u="none" baseline="0">
              <a:solidFill>
                <a:srgbClr val="000000"/>
              </a:solidFill>
            </a:rPr>
            <a:t>№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５まで，必要事項を入力すると，自動的に集計されます（入力できないようにしてあります）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★人数をご確認ください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（抽選のミスを防ぐため，再度の確認方，よろしくお願いします。</a:t>
          </a:r>
        </a:p>
      </xdr:txBody>
    </xdr:sp>
    <xdr:clientData/>
  </xdr:twoCellAnchor>
  <xdr:twoCellAnchor>
    <xdr:from>
      <xdr:col>16</xdr:col>
      <xdr:colOff>352425</xdr:colOff>
      <xdr:row>22</xdr:row>
      <xdr:rowOff>200025</xdr:rowOff>
    </xdr:from>
    <xdr:to>
      <xdr:col>18</xdr:col>
      <xdr:colOff>95250</xdr:colOff>
      <xdr:row>24</xdr:row>
      <xdr:rowOff>1781175</xdr:rowOff>
    </xdr:to>
    <xdr:sp>
      <xdr:nvSpPr>
        <xdr:cNvPr id="3" name="正方形/長方形 3"/>
        <xdr:cNvSpPr>
          <a:spLocks/>
        </xdr:cNvSpPr>
      </xdr:nvSpPr>
      <xdr:spPr>
        <a:xfrm>
          <a:off x="10639425" y="13801725"/>
          <a:ext cx="6505575" cy="23241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委員長連絡先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菅野　翔太　　仙台市立郡山中学校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〒９８２－０００３　仙台市太白区郡山五丁目１０－１　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℡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：０２２－２４８－００７１　携帯</a:t>
          </a:r>
          <a:r>
            <a:rPr lang="en-US" cap="none" sz="2000" b="0" i="0" u="none" baseline="0">
              <a:solidFill>
                <a:srgbClr val="000000"/>
              </a:solidFill>
            </a:rPr>
            <a:t>:090-7796-7427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C4th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で連絡ください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※C4th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が使えない場合のみ，</a:t>
          </a:r>
          <a:r>
            <a:rPr lang="en-US" cap="none" sz="2000" b="0" i="0" u="none" baseline="0">
              <a:solidFill>
                <a:srgbClr val="000000"/>
              </a:solidFill>
            </a:rPr>
            <a:t>koriyama@sendai-c.ed.jp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で連絡ください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161925</xdr:rowOff>
    </xdr:from>
    <xdr:to>
      <xdr:col>9</xdr:col>
      <xdr:colOff>876300</xdr:colOff>
      <xdr:row>2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848600" y="161925"/>
          <a:ext cx="2571750" cy="923925"/>
        </a:xfrm>
        <a:prstGeom prst="wedgeRectCallout">
          <a:avLst>
            <a:gd name="adj1" fmla="val -65162"/>
            <a:gd name="adj2" fmla="val 26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★この欄は，</a:t>
          </a:r>
          <a:r>
            <a:rPr lang="en-US" cap="none" sz="1600" b="0" i="0" u="none" baseline="0">
              <a:solidFill>
                <a:srgbClr val="000000"/>
              </a:solidFill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１を入力すると自動的に入力されます</a:t>
          </a:r>
        </a:p>
      </xdr:txBody>
    </xdr:sp>
    <xdr:clientData/>
  </xdr:twoCellAnchor>
  <xdr:twoCellAnchor>
    <xdr:from>
      <xdr:col>7</xdr:col>
      <xdr:colOff>533400</xdr:colOff>
      <xdr:row>2</xdr:row>
      <xdr:rowOff>419100</xdr:rowOff>
    </xdr:from>
    <xdr:to>
      <xdr:col>9</xdr:col>
      <xdr:colOff>1038225</xdr:colOff>
      <xdr:row>16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7791450" y="1314450"/>
          <a:ext cx="2790825" cy="6134100"/>
        </a:xfrm>
        <a:prstGeom prst="wedgeRectCallout">
          <a:avLst>
            <a:gd name="adj1" fmla="val -65162"/>
            <a:gd name="adj2" fmla="val -18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★左側の部分のみが印刷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されます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★必要な欄に入力ください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★「先鋒が一番軽い体重」，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以下体重順で「大将が一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番重い体重」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★出場人数が５人を下回る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場合には，大将の方につ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める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例：４名の場合は，先鋒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がいない（＝先鋒は不戦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負け）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所属学校（中学校）を必ず記入してください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238125</xdr:colOff>
      <xdr:row>2</xdr:row>
      <xdr:rowOff>114300</xdr:rowOff>
    </xdr:from>
    <xdr:to>
      <xdr:col>10</xdr:col>
      <xdr:colOff>962025</xdr:colOff>
      <xdr:row>5</xdr:row>
      <xdr:rowOff>523875</xdr:rowOff>
    </xdr:to>
    <xdr:sp>
      <xdr:nvSpPr>
        <xdr:cNvPr id="3" name="四角形吹き出し 3"/>
        <xdr:cNvSpPr>
          <a:spLocks/>
        </xdr:cNvSpPr>
      </xdr:nvSpPr>
      <xdr:spPr>
        <a:xfrm>
          <a:off x="10925175" y="1009650"/>
          <a:ext cx="723900" cy="1752600"/>
        </a:xfrm>
        <a:prstGeom prst="wedgeRectCallout">
          <a:avLst>
            <a:gd name="adj1" fmla="val 63685"/>
            <a:gd name="adj2" fmla="val -200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★右側は，委員長集約用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（入力しない）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66675</xdr:rowOff>
    </xdr:from>
    <xdr:to>
      <xdr:col>9</xdr:col>
      <xdr:colOff>590550</xdr:colOff>
      <xdr:row>2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7639050" y="66675"/>
          <a:ext cx="4105275" cy="933450"/>
        </a:xfrm>
        <a:prstGeom prst="wedgeRectCallout">
          <a:avLst>
            <a:gd name="adj1" fmla="val -65162"/>
            <a:gd name="adj2" fmla="val 26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★この欄は，</a:t>
          </a:r>
          <a:r>
            <a:rPr lang="en-US" cap="none" sz="1600" b="0" i="0" u="none" baseline="0">
              <a:solidFill>
                <a:srgbClr val="000000"/>
              </a:solidFill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１を入力すると自動的に入力されます</a:t>
          </a:r>
        </a:p>
      </xdr:txBody>
    </xdr:sp>
    <xdr:clientData/>
  </xdr:twoCellAnchor>
  <xdr:twoCellAnchor>
    <xdr:from>
      <xdr:col>7</xdr:col>
      <xdr:colOff>714375</xdr:colOff>
      <xdr:row>2</xdr:row>
      <xdr:rowOff>228600</xdr:rowOff>
    </xdr:from>
    <xdr:to>
      <xdr:col>9</xdr:col>
      <xdr:colOff>971550</xdr:colOff>
      <xdr:row>13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7639050" y="1123950"/>
          <a:ext cx="4486275" cy="4819650"/>
        </a:xfrm>
        <a:prstGeom prst="wedgeRectCallout">
          <a:avLst>
            <a:gd name="adj1" fmla="val -65162"/>
            <a:gd name="adj2" fmla="val -18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★左側の部分のみが印刷されます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★必要な欄に入力ください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★「先鋒が一番軽い体重」，以下体重順で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「大将が一番重い体重」です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★出場人数が５人を下回る場合には，大将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の方につめる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例：４名の場合は，先鋒がいない（＝先鋒は不戦負け）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★所属学校（中学校）を必ず記入してください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1743075</xdr:colOff>
      <xdr:row>3</xdr:row>
      <xdr:rowOff>314325</xdr:rowOff>
    </xdr:from>
    <xdr:to>
      <xdr:col>10</xdr:col>
      <xdr:colOff>381000</xdr:colOff>
      <xdr:row>7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12896850" y="1657350"/>
          <a:ext cx="752475" cy="1743075"/>
        </a:xfrm>
        <a:prstGeom prst="wedgeRectCallout">
          <a:avLst>
            <a:gd name="adj1" fmla="val 63685"/>
            <a:gd name="adj2" fmla="val -200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★右側は，委員長集約用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（入力しない）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161925</xdr:rowOff>
    </xdr:from>
    <xdr:to>
      <xdr:col>11</xdr:col>
      <xdr:colOff>1162050</xdr:colOff>
      <xdr:row>2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7639050" y="161925"/>
          <a:ext cx="1990725" cy="733425"/>
        </a:xfrm>
        <a:prstGeom prst="wedgeRectCallout">
          <a:avLst>
            <a:gd name="adj1" fmla="val -65162"/>
            <a:gd name="adj2" fmla="val 26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★この欄は，</a:t>
          </a:r>
          <a:r>
            <a:rPr lang="en-US" cap="none" sz="1100" b="0" i="0" u="none" baseline="0">
              <a:solidFill>
                <a:srgbClr val="000000"/>
              </a:solidFill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１を入力すると自動的に入力されます</a:t>
          </a:r>
        </a:p>
      </xdr:txBody>
    </xdr:sp>
    <xdr:clientData/>
  </xdr:twoCellAnchor>
  <xdr:twoCellAnchor>
    <xdr:from>
      <xdr:col>10</xdr:col>
      <xdr:colOff>361950</xdr:colOff>
      <xdr:row>3</xdr:row>
      <xdr:rowOff>161925</xdr:rowOff>
    </xdr:from>
    <xdr:to>
      <xdr:col>11</xdr:col>
      <xdr:colOff>1143000</xdr:colOff>
      <xdr:row>12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7629525" y="1181100"/>
          <a:ext cx="1981200" cy="3352800"/>
        </a:xfrm>
        <a:prstGeom prst="wedgeRectCallout">
          <a:avLst>
            <a:gd name="adj1" fmla="val -65162"/>
            <a:gd name="adj2" fmla="val -18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★左側の部分のみが印刷され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★必要な欄に入力ください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★出場者がいない場合には，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空欄（入力しない）</a:t>
          </a:r>
          <a:r>
            <a:rPr lang="en-US" cap="none" sz="1600" b="1" i="0" u="sng" baseline="0">
              <a:solidFill>
                <a:srgbClr val="FF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★階級を間違えないよう，ご注意ください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★所属学校（中学校）を必ず記入してください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11</xdr:col>
      <xdr:colOff>904875</xdr:colOff>
      <xdr:row>15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7391400" y="4924425"/>
          <a:ext cx="1981200" cy="781050"/>
        </a:xfrm>
        <a:prstGeom prst="wedgeRectCallout">
          <a:avLst>
            <a:gd name="adj1" fmla="val 63685"/>
            <a:gd name="adj2" fmla="val -200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★右側は，委員長集約用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（入力しない）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161925</xdr:rowOff>
    </xdr:from>
    <xdr:to>
      <xdr:col>11</xdr:col>
      <xdr:colOff>1152525</xdr:colOff>
      <xdr:row>2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7639050" y="161925"/>
          <a:ext cx="1981200" cy="733425"/>
        </a:xfrm>
        <a:prstGeom prst="wedgeRectCallout">
          <a:avLst>
            <a:gd name="adj1" fmla="val -65162"/>
            <a:gd name="adj2" fmla="val 26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★この蘭は，</a:t>
          </a:r>
          <a:r>
            <a:rPr lang="en-US" cap="none" sz="1100" b="0" i="0" u="none" baseline="0">
              <a:solidFill>
                <a:srgbClr val="000000"/>
              </a:solidFill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１を入力すると自動的に入力されます</a:t>
          </a:r>
        </a:p>
      </xdr:txBody>
    </xdr:sp>
    <xdr:clientData/>
  </xdr:twoCellAnchor>
  <xdr:twoCellAnchor>
    <xdr:from>
      <xdr:col>10</xdr:col>
      <xdr:colOff>371475</xdr:colOff>
      <xdr:row>0</xdr:row>
      <xdr:rowOff>161925</xdr:rowOff>
    </xdr:from>
    <xdr:to>
      <xdr:col>11</xdr:col>
      <xdr:colOff>1152525</xdr:colOff>
      <xdr:row>2</xdr:row>
      <xdr:rowOff>9525</xdr:rowOff>
    </xdr:to>
    <xdr:sp>
      <xdr:nvSpPr>
        <xdr:cNvPr id="2" name="四角形吹き出し 4"/>
        <xdr:cNvSpPr>
          <a:spLocks/>
        </xdr:cNvSpPr>
      </xdr:nvSpPr>
      <xdr:spPr>
        <a:xfrm>
          <a:off x="7639050" y="161925"/>
          <a:ext cx="1981200" cy="733425"/>
        </a:xfrm>
        <a:prstGeom prst="wedgeRectCallout">
          <a:avLst>
            <a:gd name="adj1" fmla="val -65162"/>
            <a:gd name="adj2" fmla="val 26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★この欄は，</a:t>
          </a:r>
          <a:r>
            <a:rPr lang="en-US" cap="none" sz="1100" b="0" i="0" u="none" baseline="0">
              <a:solidFill>
                <a:srgbClr val="000000"/>
              </a:solidFill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１を入力すると自動的に入力されます</a:t>
          </a:r>
        </a:p>
      </xdr:txBody>
    </xdr:sp>
    <xdr:clientData/>
  </xdr:twoCellAnchor>
  <xdr:twoCellAnchor>
    <xdr:from>
      <xdr:col>10</xdr:col>
      <xdr:colOff>361950</xdr:colOff>
      <xdr:row>3</xdr:row>
      <xdr:rowOff>161925</xdr:rowOff>
    </xdr:from>
    <xdr:to>
      <xdr:col>11</xdr:col>
      <xdr:colOff>1143000</xdr:colOff>
      <xdr:row>13</xdr:row>
      <xdr:rowOff>266700</xdr:rowOff>
    </xdr:to>
    <xdr:sp>
      <xdr:nvSpPr>
        <xdr:cNvPr id="3" name="四角形吹き出し 5"/>
        <xdr:cNvSpPr>
          <a:spLocks/>
        </xdr:cNvSpPr>
      </xdr:nvSpPr>
      <xdr:spPr>
        <a:xfrm>
          <a:off x="7629525" y="1181100"/>
          <a:ext cx="1981200" cy="4010025"/>
        </a:xfrm>
        <a:prstGeom prst="wedgeRectCallout">
          <a:avLst>
            <a:gd name="adj1" fmla="val -65162"/>
            <a:gd name="adj2" fmla="val -18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★左側の部分のみが印刷され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★必要な欄に入力ください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★出場者がいない場合には，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空欄（入力しない）</a:t>
          </a:r>
          <a:r>
            <a:rPr lang="en-US" cap="none" sz="1600" b="1" i="0" u="sng" baseline="0">
              <a:solidFill>
                <a:srgbClr val="FF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★階級を間違えないよう，ご注意ください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★所属学校（中学校）を必ず記入してください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95250</xdr:colOff>
      <xdr:row>14</xdr:row>
      <xdr:rowOff>114300</xdr:rowOff>
    </xdr:from>
    <xdr:to>
      <xdr:col>11</xdr:col>
      <xdr:colOff>876300</xdr:colOff>
      <xdr:row>16</xdr:row>
      <xdr:rowOff>0</xdr:rowOff>
    </xdr:to>
    <xdr:sp>
      <xdr:nvSpPr>
        <xdr:cNvPr id="4" name="四角形吹き出し 6"/>
        <xdr:cNvSpPr>
          <a:spLocks/>
        </xdr:cNvSpPr>
      </xdr:nvSpPr>
      <xdr:spPr>
        <a:xfrm>
          <a:off x="7362825" y="5429250"/>
          <a:ext cx="1981200" cy="666750"/>
        </a:xfrm>
        <a:prstGeom prst="wedgeRectCallout">
          <a:avLst>
            <a:gd name="adj1" fmla="val 63685"/>
            <a:gd name="adj2" fmla="val -200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★右側は，委員長集約用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（入力しない）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18"/>
  <sheetViews>
    <sheetView tabSelected="1" view="pageBreakPreview" zoomScale="70" zoomScaleNormal="70" zoomScaleSheetLayoutView="70" zoomScalePageLayoutView="0" workbookViewId="0" topLeftCell="A1">
      <selection activeCell="B24" sqref="B24:O24"/>
    </sheetView>
  </sheetViews>
  <sheetFormatPr defaultColWidth="9.00390625" defaultRowHeight="13.5"/>
  <cols>
    <col min="1" max="1" width="1.4921875" style="2" customWidth="1"/>
    <col min="2" max="2" width="9.875" style="1" customWidth="1"/>
    <col min="3" max="5" width="9.125" style="1" customWidth="1"/>
    <col min="6" max="6" width="10.50390625" style="1" customWidth="1"/>
    <col min="7" max="8" width="9.125" style="1" customWidth="1"/>
    <col min="9" max="9" width="9.875" style="1" customWidth="1"/>
    <col min="10" max="12" width="9.125" style="1" customWidth="1"/>
    <col min="13" max="13" width="10.50390625" style="2" customWidth="1"/>
    <col min="14" max="15" width="9.125" style="1" customWidth="1"/>
    <col min="16" max="16" width="1.4921875" style="1" customWidth="1"/>
    <col min="17" max="18" width="44.375" style="1" customWidth="1"/>
    <col min="19" max="16384" width="9.00390625" style="1" customWidth="1"/>
  </cols>
  <sheetData>
    <row r="1" spans="2:18" ht="51" customHeight="1" thickBot="1">
      <c r="B1" s="215" t="s">
        <v>591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Q1" s="64"/>
      <c r="R1" s="64"/>
    </row>
    <row r="2" spans="2:18" ht="54.75" customHeight="1">
      <c r="B2" s="54" t="s">
        <v>588</v>
      </c>
      <c r="C2" s="216"/>
      <c r="D2" s="217"/>
      <c r="E2" s="218"/>
      <c r="F2" s="55" t="s">
        <v>589</v>
      </c>
      <c r="G2" s="216" t="e">
        <f>VLOOKUP(C2,'関数用（提出必要なし）'!$A$1:$M$85,4,0)</f>
        <v>#N/A</v>
      </c>
      <c r="H2" s="217"/>
      <c r="I2" s="217"/>
      <c r="J2" s="217"/>
      <c r="K2" s="217"/>
      <c r="L2" s="217"/>
      <c r="M2" s="217"/>
      <c r="N2" s="217"/>
      <c r="O2" s="219"/>
      <c r="Q2" s="64"/>
      <c r="R2" s="64"/>
    </row>
    <row r="3" spans="2:18" ht="54.75" customHeight="1">
      <c r="B3" s="56" t="s">
        <v>1</v>
      </c>
      <c r="C3" s="220" t="e">
        <f>VLOOKUP(C2,'関数用（提出必要なし）'!$A$1:$M$83,9,0)</f>
        <v>#N/A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Q3" s="64"/>
      <c r="R3" s="64"/>
    </row>
    <row r="4" spans="2:18" ht="54.75" customHeight="1">
      <c r="B4" s="57" t="s">
        <v>600</v>
      </c>
      <c r="C4" s="173"/>
      <c r="D4" s="174"/>
      <c r="E4" s="174"/>
      <c r="F4" s="174"/>
      <c r="G4" s="174"/>
      <c r="H4" s="174"/>
      <c r="I4" s="174"/>
      <c r="J4" s="174"/>
      <c r="K4" s="167" t="s">
        <v>502</v>
      </c>
      <c r="L4" s="223" t="s">
        <v>606</v>
      </c>
      <c r="M4" s="224"/>
      <c r="N4" s="171" t="s">
        <v>605</v>
      </c>
      <c r="O4" s="172"/>
      <c r="Q4" s="64"/>
      <c r="R4" s="64"/>
    </row>
    <row r="5" spans="2:18" ht="54.75" customHeight="1">
      <c r="B5" s="56" t="s">
        <v>602</v>
      </c>
      <c r="C5" s="177"/>
      <c r="D5" s="177"/>
      <c r="E5" s="177"/>
      <c r="F5" s="177"/>
      <c r="G5" s="177"/>
      <c r="H5" s="177"/>
      <c r="I5" s="177"/>
      <c r="J5" s="177"/>
      <c r="K5" s="177"/>
      <c r="L5" s="175"/>
      <c r="M5" s="175"/>
      <c r="N5" s="176"/>
      <c r="O5" s="176"/>
      <c r="Q5" s="64"/>
      <c r="R5" s="64"/>
    </row>
    <row r="6" spans="2:18" ht="54.75" customHeight="1">
      <c r="B6" s="56" t="s">
        <v>603</v>
      </c>
      <c r="C6" s="177"/>
      <c r="D6" s="177"/>
      <c r="E6" s="177"/>
      <c r="F6" s="177"/>
      <c r="G6" s="177"/>
      <c r="H6" s="177"/>
      <c r="I6" s="177"/>
      <c r="J6" s="177"/>
      <c r="K6" s="177"/>
      <c r="L6" s="175"/>
      <c r="M6" s="175"/>
      <c r="N6" s="176"/>
      <c r="O6" s="176"/>
      <c r="Q6" s="64"/>
      <c r="R6" s="64"/>
    </row>
    <row r="7" spans="2:18" ht="54.75" customHeight="1">
      <c r="B7" s="56" t="s">
        <v>604</v>
      </c>
      <c r="C7" s="177"/>
      <c r="D7" s="177"/>
      <c r="E7" s="177"/>
      <c r="F7" s="177"/>
      <c r="G7" s="177"/>
      <c r="H7" s="177"/>
      <c r="I7" s="177"/>
      <c r="J7" s="177"/>
      <c r="K7" s="177"/>
      <c r="L7" s="175"/>
      <c r="M7" s="175"/>
      <c r="N7" s="176"/>
      <c r="O7" s="176"/>
      <c r="Q7" s="64"/>
      <c r="R7" s="64"/>
    </row>
    <row r="8" spans="2:18" ht="54.75" customHeight="1">
      <c r="B8" s="162" t="s">
        <v>615</v>
      </c>
      <c r="C8" s="192"/>
      <c r="D8" s="193"/>
      <c r="E8" s="193"/>
      <c r="F8" s="193"/>
      <c r="G8" s="193"/>
      <c r="H8" s="193"/>
      <c r="I8" s="193"/>
      <c r="J8" s="193"/>
      <c r="K8" s="194"/>
      <c r="L8" s="195"/>
      <c r="M8" s="196"/>
      <c r="N8" s="204"/>
      <c r="O8" s="205"/>
      <c r="Q8" s="64"/>
      <c r="R8" s="64"/>
    </row>
    <row r="9" spans="2:18" ht="54.75" customHeight="1" thickBot="1">
      <c r="B9" s="56" t="s">
        <v>550</v>
      </c>
      <c r="C9" s="169" t="e">
        <f>VLOOKUP(C2,'関数用（提出必要なし）'!$A$1:$M$83,6,0)</f>
        <v>#N/A</v>
      </c>
      <c r="D9" s="170"/>
      <c r="E9" s="170"/>
      <c r="F9" s="170"/>
      <c r="G9" s="170"/>
      <c r="H9" s="170"/>
      <c r="I9" s="168" t="s">
        <v>601</v>
      </c>
      <c r="J9" s="206"/>
      <c r="K9" s="170"/>
      <c r="L9" s="170"/>
      <c r="M9" s="170"/>
      <c r="N9" s="170"/>
      <c r="O9" s="207"/>
      <c r="Q9" s="64"/>
      <c r="R9" s="64"/>
    </row>
    <row r="10" spans="2:18" ht="54.75" customHeight="1" thickBot="1">
      <c r="B10" s="238" t="s">
        <v>544</v>
      </c>
      <c r="C10" s="238"/>
      <c r="D10" s="238"/>
      <c r="E10" s="238"/>
      <c r="F10" s="238"/>
      <c r="G10" s="238"/>
      <c r="H10" s="53"/>
      <c r="I10" s="53" t="s">
        <v>527</v>
      </c>
      <c r="J10" s="53"/>
      <c r="K10" s="53"/>
      <c r="L10" s="53"/>
      <c r="M10" s="53"/>
      <c r="N10" s="53"/>
      <c r="O10" s="53"/>
      <c r="Q10" s="64"/>
      <c r="R10" s="64"/>
    </row>
    <row r="11" spans="2:18" ht="54.75" customHeight="1" thickBot="1">
      <c r="B11" s="211" t="s">
        <v>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Q11" s="64"/>
      <c r="R11" s="64"/>
    </row>
    <row r="12" spans="2:18" ht="54.75" customHeight="1" thickBot="1">
      <c r="B12" s="225" t="s">
        <v>7</v>
      </c>
      <c r="C12" s="226"/>
      <c r="D12" s="226"/>
      <c r="E12" s="226"/>
      <c r="F12" s="226"/>
      <c r="G12" s="226"/>
      <c r="H12" s="226"/>
      <c r="I12" s="233" t="s">
        <v>8</v>
      </c>
      <c r="J12" s="234"/>
      <c r="K12" s="234"/>
      <c r="L12" s="234"/>
      <c r="M12" s="234"/>
      <c r="N12" s="234"/>
      <c r="O12" s="235"/>
      <c r="Q12" s="64"/>
      <c r="R12" s="64"/>
    </row>
    <row r="13" spans="2:18" ht="42.75" customHeight="1" thickBot="1" thickTop="1">
      <c r="B13" s="199" t="s">
        <v>4</v>
      </c>
      <c r="C13" s="200"/>
      <c r="D13" s="199" t="str">
        <f>IF('№２'!$B$7&gt;0,"○：出場する","×：出場しない")</f>
        <v>×：出場しない</v>
      </c>
      <c r="E13" s="200"/>
      <c r="F13" s="200"/>
      <c r="G13" s="200"/>
      <c r="H13" s="200"/>
      <c r="I13" s="201" t="s">
        <v>4</v>
      </c>
      <c r="J13" s="210"/>
      <c r="K13" s="201" t="str">
        <f>IF('№３'!$B$7&gt;0,"○：出場する","×：出場しない")</f>
        <v>×：出場しない</v>
      </c>
      <c r="L13" s="202"/>
      <c r="M13" s="202"/>
      <c r="N13" s="202"/>
      <c r="O13" s="203"/>
      <c r="Q13" s="64"/>
      <c r="R13" s="64"/>
    </row>
    <row r="14" spans="2:18" ht="40.5" customHeight="1" thickTop="1">
      <c r="B14" s="181" t="s">
        <v>528</v>
      </c>
      <c r="C14" s="159" t="s">
        <v>529</v>
      </c>
      <c r="D14" s="188">
        <f>IF(F14&gt;0,"○：出場する","")</f>
      </c>
      <c r="E14" s="183"/>
      <c r="F14" s="152">
        <f>COUNTA('№４'!C5:C8)</f>
        <v>0</v>
      </c>
      <c r="G14" s="183" t="str">
        <f>IF(F14&gt;0,"","×：出場しない")</f>
        <v>×：出場しない</v>
      </c>
      <c r="H14" s="184"/>
      <c r="I14" s="239" t="s">
        <v>528</v>
      </c>
      <c r="J14" s="155" t="s">
        <v>547</v>
      </c>
      <c r="K14" s="188">
        <f>IF(M14&gt;0,"○：出場する","")</f>
      </c>
      <c r="L14" s="183"/>
      <c r="M14" s="152">
        <f>COUNTA('№５'!C5:C8)</f>
        <v>0</v>
      </c>
      <c r="N14" s="183" t="str">
        <f aca="true" t="shared" si="0" ref="N14:N21">IF(M14&gt;0,"","×：出場しない")</f>
        <v>×：出場しない</v>
      </c>
      <c r="O14" s="244"/>
      <c r="Q14" s="64"/>
      <c r="R14" s="64"/>
    </row>
    <row r="15" spans="2:18" ht="40.5" customHeight="1">
      <c r="B15" s="181"/>
      <c r="C15" s="160" t="s">
        <v>530</v>
      </c>
      <c r="D15" s="189">
        <f aca="true" t="shared" si="1" ref="D15:D21">IF(F15&gt;0,"○：出場する","")</f>
      </c>
      <c r="E15" s="190"/>
      <c r="F15" s="153">
        <f>COUNTA('№４'!C9:C12)</f>
        <v>0</v>
      </c>
      <c r="G15" s="190" t="str">
        <f aca="true" t="shared" si="2" ref="G15:G21">IF(F15&gt;0,"","×：出場しない")</f>
        <v>×：出場しない</v>
      </c>
      <c r="H15" s="191"/>
      <c r="I15" s="240"/>
      <c r="J15" s="156" t="s">
        <v>23</v>
      </c>
      <c r="K15" s="189">
        <f>IF(M15&gt;0,"○：出場する","")</f>
      </c>
      <c r="L15" s="190"/>
      <c r="M15" s="153">
        <f>COUNTA('№５'!C9:C12)</f>
        <v>0</v>
      </c>
      <c r="N15" s="190" t="str">
        <f t="shared" si="0"/>
        <v>×：出場しない</v>
      </c>
      <c r="O15" s="191"/>
      <c r="Q15" s="64"/>
      <c r="R15" s="64"/>
    </row>
    <row r="16" spans="2:18" ht="51" customHeight="1">
      <c r="B16" s="181"/>
      <c r="C16" s="160" t="s">
        <v>532</v>
      </c>
      <c r="D16" s="188">
        <f t="shared" si="1"/>
      </c>
      <c r="E16" s="183"/>
      <c r="F16" s="152">
        <f>COUNTA('№４'!C13:C16)</f>
        <v>0</v>
      </c>
      <c r="G16" s="183" t="str">
        <f t="shared" si="2"/>
        <v>×：出場しない</v>
      </c>
      <c r="H16" s="184"/>
      <c r="I16" s="240"/>
      <c r="J16" s="157" t="s">
        <v>531</v>
      </c>
      <c r="K16" s="245">
        <f aca="true" t="shared" si="3" ref="K16:K21">IF(M16&gt;0,"○：出場する","")</f>
      </c>
      <c r="L16" s="246"/>
      <c r="M16" s="152">
        <f>COUNTA('№５'!C13:C16)</f>
        <v>0</v>
      </c>
      <c r="N16" s="184" t="str">
        <f t="shared" si="0"/>
        <v>×：出場しない</v>
      </c>
      <c r="O16" s="214"/>
      <c r="Q16" s="64"/>
      <c r="R16" s="64"/>
    </row>
    <row r="17" spans="2:18" ht="40.5" customHeight="1">
      <c r="B17" s="181"/>
      <c r="C17" s="160" t="s">
        <v>534</v>
      </c>
      <c r="D17" s="189">
        <f t="shared" si="1"/>
      </c>
      <c r="E17" s="190"/>
      <c r="F17" s="153">
        <f>COUNTA('№４'!C17:C20)</f>
        <v>0</v>
      </c>
      <c r="G17" s="190" t="str">
        <f t="shared" si="2"/>
        <v>×：出場しない</v>
      </c>
      <c r="H17" s="191"/>
      <c r="I17" s="240"/>
      <c r="J17" s="157" t="s">
        <v>533</v>
      </c>
      <c r="K17" s="236">
        <f t="shared" si="3"/>
      </c>
      <c r="L17" s="237"/>
      <c r="M17" s="153">
        <f>COUNTA('№５'!C17:C20)</f>
        <v>0</v>
      </c>
      <c r="N17" s="208" t="str">
        <f t="shared" si="0"/>
        <v>×：出場しない</v>
      </c>
      <c r="O17" s="209"/>
      <c r="Q17" s="64"/>
      <c r="R17" s="64"/>
    </row>
    <row r="18" spans="2:18" ht="40.5" customHeight="1">
      <c r="B18" s="181"/>
      <c r="C18" s="160" t="s">
        <v>536</v>
      </c>
      <c r="D18" s="188">
        <f t="shared" si="1"/>
      </c>
      <c r="E18" s="183"/>
      <c r="F18" s="152">
        <f>COUNTA('№４'!C21:C24)</f>
        <v>0</v>
      </c>
      <c r="G18" s="183" t="str">
        <f t="shared" si="2"/>
        <v>×：出場しない</v>
      </c>
      <c r="H18" s="184"/>
      <c r="I18" s="240"/>
      <c r="J18" s="157" t="s">
        <v>535</v>
      </c>
      <c r="K18" s="245">
        <f t="shared" si="3"/>
      </c>
      <c r="L18" s="246"/>
      <c r="M18" s="152">
        <f>COUNTA('№５'!C21:C24)</f>
        <v>0</v>
      </c>
      <c r="N18" s="184" t="str">
        <f t="shared" si="0"/>
        <v>×：出場しない</v>
      </c>
      <c r="O18" s="214"/>
      <c r="Q18" s="64"/>
      <c r="R18" s="64"/>
    </row>
    <row r="19" spans="2:18" ht="40.5" customHeight="1">
      <c r="B19" s="181"/>
      <c r="C19" s="160" t="s">
        <v>538</v>
      </c>
      <c r="D19" s="189">
        <f t="shared" si="1"/>
      </c>
      <c r="E19" s="190"/>
      <c r="F19" s="153">
        <f>COUNTA('№４'!C25:C28)</f>
        <v>0</v>
      </c>
      <c r="G19" s="190" t="str">
        <f t="shared" si="2"/>
        <v>×：出場しない</v>
      </c>
      <c r="H19" s="191"/>
      <c r="I19" s="240"/>
      <c r="J19" s="157" t="s">
        <v>537</v>
      </c>
      <c r="K19" s="236">
        <f t="shared" si="3"/>
      </c>
      <c r="L19" s="237"/>
      <c r="M19" s="153">
        <f>COUNTA('№５'!C25:C28)</f>
        <v>0</v>
      </c>
      <c r="N19" s="208" t="str">
        <f t="shared" si="0"/>
        <v>×：出場しない</v>
      </c>
      <c r="O19" s="209"/>
      <c r="Q19" s="64"/>
      <c r="R19" s="64"/>
    </row>
    <row r="20" spans="2:18" ht="40.5" customHeight="1">
      <c r="B20" s="181"/>
      <c r="C20" s="160" t="s">
        <v>540</v>
      </c>
      <c r="D20" s="189">
        <f t="shared" si="1"/>
      </c>
      <c r="E20" s="190"/>
      <c r="F20" s="153">
        <f>COUNTA('№４'!C29:C32)</f>
        <v>0</v>
      </c>
      <c r="G20" s="190" t="str">
        <f t="shared" si="2"/>
        <v>×：出場しない</v>
      </c>
      <c r="H20" s="191"/>
      <c r="I20" s="240"/>
      <c r="J20" s="157" t="s">
        <v>539</v>
      </c>
      <c r="K20" s="236">
        <f t="shared" si="3"/>
      </c>
      <c r="L20" s="237"/>
      <c r="M20" s="153">
        <f>COUNTA('№５'!C29:C32)</f>
        <v>0</v>
      </c>
      <c r="N20" s="208" t="str">
        <f t="shared" si="0"/>
        <v>×：出場しない</v>
      </c>
      <c r="O20" s="209"/>
      <c r="Q20" s="64"/>
      <c r="R20" s="64"/>
    </row>
    <row r="21" spans="2:18" ht="40.5" customHeight="1" thickBot="1">
      <c r="B21" s="181"/>
      <c r="C21" s="161" t="s">
        <v>5</v>
      </c>
      <c r="D21" s="197">
        <f t="shared" si="1"/>
      </c>
      <c r="E21" s="198"/>
      <c r="F21" s="150">
        <f>COUNTA('№４'!C33:C36)</f>
        <v>0</v>
      </c>
      <c r="G21" s="198" t="str">
        <f t="shared" si="2"/>
        <v>×：出場しない</v>
      </c>
      <c r="H21" s="232"/>
      <c r="I21" s="240"/>
      <c r="J21" s="158" t="s">
        <v>9</v>
      </c>
      <c r="K21" s="227">
        <f t="shared" si="3"/>
      </c>
      <c r="L21" s="228"/>
      <c r="M21" s="150">
        <f>COUNTA('№５'!C33:C36)</f>
        <v>0</v>
      </c>
      <c r="N21" s="242" t="str">
        <f t="shared" si="0"/>
        <v>×：出場しない</v>
      </c>
      <c r="O21" s="243"/>
      <c r="Q21" s="64"/>
      <c r="R21" s="64"/>
    </row>
    <row r="22" spans="2:18" ht="40.5" customHeight="1" thickBot="1">
      <c r="B22" s="182"/>
      <c r="C22" s="185" t="s">
        <v>546</v>
      </c>
      <c r="D22" s="186"/>
      <c r="E22" s="187"/>
      <c r="F22" s="146">
        <f>SUM(F14:F21)</f>
        <v>0</v>
      </c>
      <c r="G22" s="83"/>
      <c r="H22" s="84"/>
      <c r="I22" s="241"/>
      <c r="J22" s="229" t="s">
        <v>545</v>
      </c>
      <c r="K22" s="230"/>
      <c r="L22" s="231"/>
      <c r="M22" s="154">
        <f>SUM(M14:M21)</f>
        <v>0</v>
      </c>
      <c r="N22" s="84"/>
      <c r="O22" s="84"/>
      <c r="Q22" s="64"/>
      <c r="R22" s="64"/>
    </row>
    <row r="23" spans="12:18" ht="40.5" customHeight="1" thickBot="1">
      <c r="L23" s="6"/>
      <c r="M23" s="6"/>
      <c r="Q23" s="64"/>
      <c r="R23" s="64"/>
    </row>
    <row r="24" spans="2:18" ht="18" customHeight="1" thickBo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Q24" s="64"/>
      <c r="R24" s="64"/>
    </row>
    <row r="25" spans="1:18" s="8" customFormat="1" ht="286.5" customHeight="1">
      <c r="A25" s="7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4"/>
      <c r="O25" s="64"/>
      <c r="Q25" s="64"/>
      <c r="R25" s="64"/>
    </row>
    <row r="26" spans="2:18" ht="12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Q26" s="64"/>
      <c r="R26" s="64"/>
    </row>
    <row r="27" spans="2:18" ht="406.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64"/>
      <c r="O27" s="64"/>
      <c r="Q27" s="64"/>
      <c r="R27" s="64"/>
    </row>
    <row r="28" spans="1:18" ht="17.2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64"/>
      <c r="O28" s="64"/>
      <c r="P28" s="64"/>
      <c r="Q28" s="64"/>
      <c r="R28" s="64"/>
    </row>
    <row r="29" spans="1:18" ht="17.25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4"/>
      <c r="O29" s="64"/>
      <c r="P29" s="64"/>
      <c r="Q29" s="64"/>
      <c r="R29" s="64"/>
    </row>
    <row r="30" spans="1:18" ht="17.25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4"/>
      <c r="O30" s="64"/>
      <c r="P30" s="64"/>
      <c r="Q30" s="64"/>
      <c r="R30" s="64"/>
    </row>
    <row r="31" spans="1:18" ht="17.25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4"/>
      <c r="O31" s="64"/>
      <c r="P31" s="64"/>
      <c r="Q31" s="64"/>
      <c r="R31" s="64"/>
    </row>
    <row r="32" spans="1:18" ht="17.25">
      <c r="A32" s="65"/>
      <c r="P32" s="64"/>
      <c r="Q32" s="64"/>
      <c r="R32" s="64"/>
    </row>
    <row r="33" spans="1:18" ht="17.25">
      <c r="A33" s="65"/>
      <c r="P33" s="64"/>
      <c r="Q33" s="64"/>
      <c r="R33" s="64"/>
    </row>
    <row r="34" spans="1:18" ht="17.25">
      <c r="A34" s="65"/>
      <c r="P34" s="64"/>
      <c r="Q34" s="64"/>
      <c r="R34" s="64"/>
    </row>
    <row r="112" spans="17:19" ht="17.25">
      <c r="Q112" s="1" t="s">
        <v>607</v>
      </c>
      <c r="R112" s="1" t="s">
        <v>607</v>
      </c>
      <c r="S112" s="1" t="s">
        <v>614</v>
      </c>
    </row>
    <row r="113" spans="17:19" ht="17.25">
      <c r="Q113" s="1" t="s">
        <v>608</v>
      </c>
      <c r="R113" s="1" t="s">
        <v>608</v>
      </c>
      <c r="S113" s="1" t="s">
        <v>611</v>
      </c>
    </row>
    <row r="114" spans="17:19" ht="17.25">
      <c r="Q114" s="1" t="s">
        <v>609</v>
      </c>
      <c r="R114" s="1" t="s">
        <v>609</v>
      </c>
      <c r="S114" s="1" t="s">
        <v>612</v>
      </c>
    </row>
    <row r="115" spans="17:19" ht="17.25">
      <c r="Q115" s="1" t="s">
        <v>610</v>
      </c>
      <c r="R115" s="1" t="s">
        <v>610</v>
      </c>
      <c r="S115" s="1" t="s">
        <v>613</v>
      </c>
    </row>
    <row r="116" spans="17:18" ht="17.25">
      <c r="Q116" s="1" t="s">
        <v>616</v>
      </c>
      <c r="R116" s="1" t="s">
        <v>611</v>
      </c>
    </row>
    <row r="117" spans="17:18" ht="17.25">
      <c r="Q117" s="1" t="s">
        <v>551</v>
      </c>
      <c r="R117" s="1" t="s">
        <v>612</v>
      </c>
    </row>
    <row r="118" ht="17.25">
      <c r="R118" s="1" t="s">
        <v>613</v>
      </c>
    </row>
  </sheetData>
  <sheetProtection formatCells="0" formatColumns="0" formatRows="0"/>
  <protectedRanges>
    <protectedRange sqref="D4:L4" name="範囲5"/>
    <protectedRange sqref="C2:E2" name="範囲1"/>
    <protectedRange sqref="D4" name="範囲2"/>
    <protectedRange sqref="C5:C8" name="範囲3"/>
    <protectedRange sqref="H10" name="範囲4"/>
    <protectedRange sqref="C5:O8" name="範囲6"/>
  </protectedRanges>
  <mergeCells count="66">
    <mergeCell ref="B10:G10"/>
    <mergeCell ref="G20:H20"/>
    <mergeCell ref="I14:I22"/>
    <mergeCell ref="N7:O7"/>
    <mergeCell ref="N21:O21"/>
    <mergeCell ref="K14:L14"/>
    <mergeCell ref="N14:O14"/>
    <mergeCell ref="K16:L16"/>
    <mergeCell ref="K17:L17"/>
    <mergeCell ref="K18:L18"/>
    <mergeCell ref="K21:L21"/>
    <mergeCell ref="J22:L22"/>
    <mergeCell ref="B13:C13"/>
    <mergeCell ref="G21:H21"/>
    <mergeCell ref="I12:O12"/>
    <mergeCell ref="K15:L15"/>
    <mergeCell ref="N20:O20"/>
    <mergeCell ref="N18:O18"/>
    <mergeCell ref="K19:L19"/>
    <mergeCell ref="K20:L20"/>
    <mergeCell ref="B1:O1"/>
    <mergeCell ref="C2:E2"/>
    <mergeCell ref="G2:O2"/>
    <mergeCell ref="C3:O3"/>
    <mergeCell ref="L4:M4"/>
    <mergeCell ref="C7:K7"/>
    <mergeCell ref="C6:K6"/>
    <mergeCell ref="L6:M6"/>
    <mergeCell ref="B11:O11"/>
    <mergeCell ref="G15:H15"/>
    <mergeCell ref="G16:H16"/>
    <mergeCell ref="G17:H17"/>
    <mergeCell ref="G19:H19"/>
    <mergeCell ref="D16:E16"/>
    <mergeCell ref="N16:O16"/>
    <mergeCell ref="B12:H12"/>
    <mergeCell ref="D19:E19"/>
    <mergeCell ref="D20:E20"/>
    <mergeCell ref="D13:H13"/>
    <mergeCell ref="K13:O13"/>
    <mergeCell ref="N8:O8"/>
    <mergeCell ref="J9:O9"/>
    <mergeCell ref="N19:O19"/>
    <mergeCell ref="D17:E17"/>
    <mergeCell ref="N17:O17"/>
    <mergeCell ref="I13:J13"/>
    <mergeCell ref="B24:O24"/>
    <mergeCell ref="B14:B22"/>
    <mergeCell ref="G14:H14"/>
    <mergeCell ref="C22:E22"/>
    <mergeCell ref="D14:E14"/>
    <mergeCell ref="D15:E15"/>
    <mergeCell ref="N15:O15"/>
    <mergeCell ref="D21:E21"/>
    <mergeCell ref="G18:H18"/>
    <mergeCell ref="D18:E18"/>
    <mergeCell ref="C9:H9"/>
    <mergeCell ref="N4:O4"/>
    <mergeCell ref="C4:J4"/>
    <mergeCell ref="L5:M5"/>
    <mergeCell ref="N5:O5"/>
    <mergeCell ref="C5:K5"/>
    <mergeCell ref="N6:O6"/>
    <mergeCell ref="C8:K8"/>
    <mergeCell ref="L8:M8"/>
    <mergeCell ref="L7:M7"/>
  </mergeCells>
  <dataValidations count="3">
    <dataValidation type="list" allowBlank="1" showInputMessage="1" showErrorMessage="1" sqref="L5:M7">
      <formula1>$R$112:$R$118</formula1>
    </dataValidation>
    <dataValidation type="list" allowBlank="1" showInputMessage="1" showErrorMessage="1" sqref="N5:O8">
      <formula1>$S$112:$S$115</formula1>
    </dataValidation>
    <dataValidation type="list" allowBlank="1" showInputMessage="1" showErrorMessage="1" sqref="L8:M8">
      <formula1>$Q$112:$Q$117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zoomScale="85" zoomScaleNormal="85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2.625" style="3" customWidth="1"/>
    <col min="2" max="3" width="18.625" style="3" customWidth="1"/>
    <col min="4" max="5" width="8.625" style="3" customWidth="1"/>
    <col min="6" max="6" width="12.125" style="3" customWidth="1"/>
    <col min="7" max="7" width="16.00390625" style="3" customWidth="1"/>
    <col min="8" max="10" width="15.00390625" style="3" customWidth="1"/>
    <col min="11" max="11" width="16.75390625" style="3" customWidth="1"/>
    <col min="12" max="12" width="6.75390625" style="136" customWidth="1"/>
    <col min="13" max="13" width="11.50390625" style="136" customWidth="1"/>
    <col min="14" max="15" width="4.00390625" style="136" customWidth="1"/>
    <col min="16" max="16" width="8.75390625" style="137" customWidth="1"/>
    <col min="17" max="16384" width="9.00390625" style="3" customWidth="1"/>
  </cols>
  <sheetData>
    <row r="1" spans="1:11" ht="35.25" customHeight="1" thickBot="1">
      <c r="A1" s="247" t="s">
        <v>592</v>
      </c>
      <c r="B1" s="248"/>
      <c r="C1" s="248"/>
      <c r="D1" s="248"/>
      <c r="E1" s="248"/>
      <c r="F1" s="248"/>
      <c r="G1" s="248"/>
      <c r="H1" s="58"/>
      <c r="I1" s="58"/>
      <c r="J1" s="58"/>
      <c r="K1" s="58"/>
    </row>
    <row r="2" spans="1:16" ht="35.25" customHeight="1" thickBot="1">
      <c r="A2" s="85" t="s">
        <v>589</v>
      </c>
      <c r="B2" s="250" t="e">
        <f>VLOOKUP('№４'!H2,'関数用（提出必要なし）'!$A:$K,4,0)</f>
        <v>#N/A</v>
      </c>
      <c r="C2" s="250"/>
      <c r="D2" s="250"/>
      <c r="E2" s="250"/>
      <c r="F2" s="86" t="s">
        <v>588</v>
      </c>
      <c r="G2" s="87">
        <v>21</v>
      </c>
      <c r="H2" s="58"/>
      <c r="I2" s="58"/>
      <c r="J2" s="58"/>
      <c r="K2" s="58"/>
      <c r="L2" s="252" t="s">
        <v>541</v>
      </c>
      <c r="M2" s="252"/>
      <c r="N2" s="252"/>
      <c r="O2" s="252"/>
      <c r="P2" s="252"/>
    </row>
    <row r="3" spans="1:16" ht="35.25" customHeight="1" thickBot="1" thickTop="1">
      <c r="A3" s="164" t="s">
        <v>2</v>
      </c>
      <c r="B3" s="251">
        <f>'№１'!$C$5&amp;'№１'!$C$6&amp;'№１'!$C$7</f>
      </c>
      <c r="C3" s="251"/>
      <c r="D3" s="251"/>
      <c r="E3" s="251"/>
      <c r="F3" s="165" t="s">
        <v>21</v>
      </c>
      <c r="G3" s="166"/>
      <c r="H3" s="58"/>
      <c r="I3" s="58"/>
      <c r="J3" s="58"/>
      <c r="K3" s="58"/>
      <c r="L3" s="116"/>
      <c r="M3" s="140" t="e">
        <f>$B$2</f>
        <v>#N/A</v>
      </c>
      <c r="N3" s="141"/>
      <c r="O3" s="141"/>
      <c r="P3" s="142"/>
    </row>
    <row r="4" spans="1:16" ht="35.25" customHeight="1" thickBot="1">
      <c r="A4" s="163" t="s">
        <v>615</v>
      </c>
      <c r="B4" s="253">
        <f>'№１'!$C$8</f>
        <v>0</v>
      </c>
      <c r="C4" s="254"/>
      <c r="D4" s="254"/>
      <c r="E4" s="254"/>
      <c r="F4" s="254"/>
      <c r="G4" s="255"/>
      <c r="H4" s="58"/>
      <c r="I4" s="58"/>
      <c r="J4" s="58"/>
      <c r="K4" s="58"/>
      <c r="L4" s="117" t="s">
        <v>542</v>
      </c>
      <c r="M4" s="143">
        <f>$B$3</f>
      </c>
      <c r="N4" s="144"/>
      <c r="O4" s="144"/>
      <c r="P4" s="145"/>
    </row>
    <row r="5" spans="1:16" ht="35.25" customHeight="1" thickBot="1">
      <c r="A5" s="249" t="s">
        <v>10</v>
      </c>
      <c r="B5" s="249"/>
      <c r="C5" s="249"/>
      <c r="D5" s="249"/>
      <c r="E5" s="249"/>
      <c r="F5" s="249"/>
      <c r="G5" s="249"/>
      <c r="H5" s="58"/>
      <c r="I5" s="58"/>
      <c r="J5" s="58"/>
      <c r="K5" s="58"/>
      <c r="L5" s="117" t="s">
        <v>551</v>
      </c>
      <c r="M5" s="256" t="e">
        <f>'№１'!#REF!</f>
        <v>#REF!</v>
      </c>
      <c r="N5" s="257"/>
      <c r="O5" s="257"/>
      <c r="P5" s="258"/>
    </row>
    <row r="6" spans="1:16" ht="42" customHeight="1" thickBot="1">
      <c r="A6" s="90"/>
      <c r="B6" s="91" t="s">
        <v>503</v>
      </c>
      <c r="C6" s="92" t="s">
        <v>504</v>
      </c>
      <c r="D6" s="93" t="s">
        <v>17</v>
      </c>
      <c r="E6" s="93" t="s">
        <v>18</v>
      </c>
      <c r="F6" s="93" t="s">
        <v>19</v>
      </c>
      <c r="G6" s="94" t="s">
        <v>590</v>
      </c>
      <c r="H6" s="58"/>
      <c r="I6" s="58"/>
      <c r="J6" s="58"/>
      <c r="K6" s="58"/>
      <c r="L6" s="118"/>
      <c r="M6" s="119" t="s">
        <v>16</v>
      </c>
      <c r="N6" s="119" t="s">
        <v>17</v>
      </c>
      <c r="O6" s="119" t="s">
        <v>18</v>
      </c>
      <c r="P6" s="120" t="s">
        <v>19</v>
      </c>
    </row>
    <row r="7" spans="1:16" ht="42" customHeight="1">
      <c r="A7" s="95" t="s">
        <v>11</v>
      </c>
      <c r="B7" s="96"/>
      <c r="C7" s="97"/>
      <c r="D7" s="86"/>
      <c r="E7" s="86"/>
      <c r="F7" s="86"/>
      <c r="G7" s="87"/>
      <c r="H7" s="58"/>
      <c r="I7" s="58"/>
      <c r="J7" s="58"/>
      <c r="K7" s="58"/>
      <c r="L7" s="121" t="s">
        <v>11</v>
      </c>
      <c r="M7" s="122" t="str">
        <f>B7&amp;"　"&amp;C7</f>
        <v>　</v>
      </c>
      <c r="N7" s="122">
        <f aca="true" t="shared" si="0" ref="N7:P14">D7</f>
        <v>0</v>
      </c>
      <c r="O7" s="122">
        <f t="shared" si="0"/>
        <v>0</v>
      </c>
      <c r="P7" s="123">
        <f t="shared" si="0"/>
        <v>0</v>
      </c>
    </row>
    <row r="8" spans="1:16" ht="42" customHeight="1">
      <c r="A8" s="98" t="s">
        <v>12</v>
      </c>
      <c r="B8" s="99"/>
      <c r="C8" s="100"/>
      <c r="D8" s="101"/>
      <c r="E8" s="101"/>
      <c r="F8" s="101"/>
      <c r="G8" s="102"/>
      <c r="H8" s="58"/>
      <c r="I8" s="58"/>
      <c r="J8" s="58"/>
      <c r="K8" s="58"/>
      <c r="L8" s="124" t="s">
        <v>12</v>
      </c>
      <c r="M8" s="125" t="str">
        <f aca="true" t="shared" si="1" ref="M8:M14">B8&amp;"　"&amp;C8</f>
        <v>　</v>
      </c>
      <c r="N8" s="125">
        <f t="shared" si="0"/>
        <v>0</v>
      </c>
      <c r="O8" s="125">
        <f t="shared" si="0"/>
        <v>0</v>
      </c>
      <c r="P8" s="126">
        <f t="shared" si="0"/>
        <v>0</v>
      </c>
    </row>
    <row r="9" spans="1:16" ht="42" customHeight="1">
      <c r="A9" s="98" t="s">
        <v>13</v>
      </c>
      <c r="B9" s="99"/>
      <c r="C9" s="100"/>
      <c r="D9" s="101"/>
      <c r="E9" s="101"/>
      <c r="F9" s="101"/>
      <c r="G9" s="102"/>
      <c r="H9" s="58"/>
      <c r="I9" s="58"/>
      <c r="J9" s="58"/>
      <c r="K9" s="58"/>
      <c r="L9" s="124" t="s">
        <v>13</v>
      </c>
      <c r="M9" s="125" t="str">
        <f t="shared" si="1"/>
        <v>　</v>
      </c>
      <c r="N9" s="125">
        <f t="shared" si="0"/>
        <v>0</v>
      </c>
      <c r="O9" s="125">
        <f t="shared" si="0"/>
        <v>0</v>
      </c>
      <c r="P9" s="126">
        <f t="shared" si="0"/>
        <v>0</v>
      </c>
    </row>
    <row r="10" spans="1:16" ht="42" customHeight="1">
      <c r="A10" s="98" t="s">
        <v>549</v>
      </c>
      <c r="B10" s="99"/>
      <c r="C10" s="100"/>
      <c r="D10" s="101"/>
      <c r="E10" s="101"/>
      <c r="F10" s="101"/>
      <c r="G10" s="102"/>
      <c r="H10" s="58"/>
      <c r="I10" s="58"/>
      <c r="J10" s="58"/>
      <c r="K10" s="58"/>
      <c r="L10" s="124" t="s">
        <v>549</v>
      </c>
      <c r="M10" s="125" t="str">
        <f t="shared" si="1"/>
        <v>　</v>
      </c>
      <c r="N10" s="125">
        <f t="shared" si="0"/>
        <v>0</v>
      </c>
      <c r="O10" s="125">
        <f t="shared" si="0"/>
        <v>0</v>
      </c>
      <c r="P10" s="126">
        <f t="shared" si="0"/>
        <v>0</v>
      </c>
    </row>
    <row r="11" spans="1:16" ht="42" customHeight="1" thickBot="1">
      <c r="A11" s="103" t="s">
        <v>14</v>
      </c>
      <c r="B11" s="104"/>
      <c r="C11" s="105"/>
      <c r="D11" s="106"/>
      <c r="E11" s="106"/>
      <c r="F11" s="106"/>
      <c r="G11" s="107"/>
      <c r="H11" s="58"/>
      <c r="I11" s="58"/>
      <c r="J11" s="58"/>
      <c r="K11" s="58"/>
      <c r="L11" s="127" t="s">
        <v>14</v>
      </c>
      <c r="M11" s="128" t="str">
        <f t="shared" si="1"/>
        <v>　</v>
      </c>
      <c r="N11" s="128">
        <f t="shared" si="0"/>
        <v>0</v>
      </c>
      <c r="O11" s="128">
        <f t="shared" si="0"/>
        <v>0</v>
      </c>
      <c r="P11" s="129">
        <f t="shared" si="0"/>
        <v>0</v>
      </c>
    </row>
    <row r="12" spans="1:16" ht="42" customHeight="1" thickTop="1">
      <c r="A12" s="108" t="s">
        <v>15</v>
      </c>
      <c r="B12" s="109"/>
      <c r="C12" s="110"/>
      <c r="D12" s="111"/>
      <c r="E12" s="111"/>
      <c r="F12" s="111"/>
      <c r="G12" s="112"/>
      <c r="H12" s="58"/>
      <c r="I12" s="58"/>
      <c r="J12" s="58"/>
      <c r="K12" s="58"/>
      <c r="L12" s="130" t="s">
        <v>15</v>
      </c>
      <c r="M12" s="131" t="str">
        <f t="shared" si="1"/>
        <v>　</v>
      </c>
      <c r="N12" s="131">
        <f t="shared" si="0"/>
        <v>0</v>
      </c>
      <c r="O12" s="131">
        <f t="shared" si="0"/>
        <v>0</v>
      </c>
      <c r="P12" s="132">
        <f t="shared" si="0"/>
        <v>0</v>
      </c>
    </row>
    <row r="13" spans="1:16" ht="42" customHeight="1">
      <c r="A13" s="98" t="s">
        <v>15</v>
      </c>
      <c r="B13" s="99"/>
      <c r="C13" s="100"/>
      <c r="D13" s="101"/>
      <c r="E13" s="101"/>
      <c r="F13" s="101"/>
      <c r="G13" s="102"/>
      <c r="H13" s="58"/>
      <c r="I13" s="58"/>
      <c r="J13" s="58"/>
      <c r="K13" s="58"/>
      <c r="L13" s="124" t="s">
        <v>15</v>
      </c>
      <c r="M13" s="125" t="str">
        <f t="shared" si="1"/>
        <v>　</v>
      </c>
      <c r="N13" s="125">
        <f t="shared" si="0"/>
        <v>0</v>
      </c>
      <c r="O13" s="125">
        <f t="shared" si="0"/>
        <v>0</v>
      </c>
      <c r="P13" s="126">
        <f t="shared" si="0"/>
        <v>0</v>
      </c>
    </row>
    <row r="14" spans="1:16" ht="42" customHeight="1" thickBot="1">
      <c r="A14" s="113" t="s">
        <v>15</v>
      </c>
      <c r="B14" s="114"/>
      <c r="C14" s="115"/>
      <c r="D14" s="88"/>
      <c r="E14" s="88"/>
      <c r="F14" s="88"/>
      <c r="G14" s="89"/>
      <c r="H14" s="58"/>
      <c r="I14" s="58"/>
      <c r="J14" s="58"/>
      <c r="K14" s="58"/>
      <c r="L14" s="133" t="s">
        <v>15</v>
      </c>
      <c r="M14" s="134" t="str">
        <f t="shared" si="1"/>
        <v>　</v>
      </c>
      <c r="N14" s="134">
        <f t="shared" si="0"/>
        <v>0</v>
      </c>
      <c r="O14" s="134">
        <f t="shared" si="0"/>
        <v>0</v>
      </c>
      <c r="P14" s="135">
        <f t="shared" si="0"/>
        <v>0</v>
      </c>
    </row>
    <row r="15" spans="1:11" ht="17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6" ht="14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38"/>
      <c r="M16" s="138"/>
      <c r="N16" s="138"/>
      <c r="O16" s="138"/>
      <c r="P16" s="138"/>
    </row>
    <row r="17" spans="1:16" ht="14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39"/>
      <c r="M17" s="139"/>
      <c r="N17" s="139"/>
      <c r="O17" s="139"/>
      <c r="P17" s="139"/>
    </row>
    <row r="18" spans="12:16" ht="14.25">
      <c r="L18" s="139"/>
      <c r="M18" s="139"/>
      <c r="N18" s="139"/>
      <c r="O18" s="139"/>
      <c r="P18" s="139"/>
    </row>
    <row r="19" spans="12:16" ht="14.25">
      <c r="L19" s="139"/>
      <c r="M19" s="139"/>
      <c r="N19" s="139"/>
      <c r="O19" s="139"/>
      <c r="P19" s="139"/>
    </row>
    <row r="20" spans="12:16" ht="14.25">
      <c r="L20" s="139"/>
      <c r="M20" s="139"/>
      <c r="N20" s="139"/>
      <c r="O20" s="139"/>
      <c r="P20" s="139"/>
    </row>
    <row r="21" spans="12:16" ht="14.25">
      <c r="L21" s="139"/>
      <c r="M21" s="139"/>
      <c r="N21" s="139"/>
      <c r="O21" s="139"/>
      <c r="P21" s="139"/>
    </row>
    <row r="22" spans="12:16" ht="14.25">
      <c r="L22" s="139"/>
      <c r="M22" s="139"/>
      <c r="N22" s="139"/>
      <c r="O22" s="139"/>
      <c r="P22" s="139"/>
    </row>
    <row r="23" spans="12:16" ht="14.25">
      <c r="L23" s="139"/>
      <c r="M23" s="139"/>
      <c r="N23" s="139"/>
      <c r="O23" s="139"/>
      <c r="P23" s="139"/>
    </row>
  </sheetData>
  <sheetProtection formatCells="0" formatColumns="0" formatRows="0"/>
  <protectedRanges>
    <protectedRange sqref="B7:G14" name="範囲1"/>
  </protectedRanges>
  <mergeCells count="7">
    <mergeCell ref="A1:G1"/>
    <mergeCell ref="A5:G5"/>
    <mergeCell ref="B2:E2"/>
    <mergeCell ref="B3:E3"/>
    <mergeCell ref="L2:P2"/>
    <mergeCell ref="B4:G4"/>
    <mergeCell ref="M5:P5"/>
  </mergeCells>
  <conditionalFormatting sqref="G2 B2:E3 B4">
    <cfRule type="cellIs" priority="4" dxfId="11" operator="equal" stopIfTrue="1">
      <formula>0</formula>
    </cfRule>
  </conditionalFormatting>
  <conditionalFormatting sqref="M7:P14 M5">
    <cfRule type="cellIs" priority="3" dxfId="12" operator="equal" stopIfTrue="1">
      <formula>0</formula>
    </cfRule>
  </conditionalFormatting>
  <conditionalFormatting sqref="M4:P4 M5">
    <cfRule type="cellIs" priority="2" dxfId="12" operator="equal" stopIfTrue="1">
      <formula>0</formula>
    </cfRule>
  </conditionalFormatting>
  <conditionalFormatting sqref="M3:P3">
    <cfRule type="cellIs" priority="1" dxfId="13" operator="equal" stopIfTrue="1">
      <formula>0</formula>
    </cfRule>
  </conditionalFormatting>
  <dataValidations count="2">
    <dataValidation type="list" allowBlank="1" showInputMessage="1" showErrorMessage="1" sqref="E7:E14">
      <formula1>"初"</formula1>
    </dataValidation>
    <dataValidation type="list" allowBlank="1" showInputMessage="1" showErrorMessage="1" sqref="D7:D14">
      <formula1>"1,2,3"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zoomScale="85" zoomScaleNormal="85" zoomScalePageLayoutView="0" workbookViewId="0" topLeftCell="A1">
      <selection activeCell="F8" sqref="F8"/>
    </sheetView>
  </sheetViews>
  <sheetFormatPr defaultColWidth="9.00390625" defaultRowHeight="13.5"/>
  <cols>
    <col min="1" max="1" width="8.25390625" style="3" customWidth="1"/>
    <col min="2" max="3" width="18.625" style="3" customWidth="1"/>
    <col min="4" max="5" width="8.625" style="3" customWidth="1"/>
    <col min="6" max="6" width="12.125" style="3" customWidth="1"/>
    <col min="7" max="7" width="16.00390625" style="3" customWidth="1"/>
    <col min="8" max="10" width="27.75390625" style="3" customWidth="1"/>
    <col min="11" max="11" width="9.00390625" style="3" customWidth="1"/>
    <col min="12" max="12" width="6.75390625" style="136" customWidth="1"/>
    <col min="13" max="13" width="11.50390625" style="136" customWidth="1"/>
    <col min="14" max="15" width="4.00390625" style="136" customWidth="1"/>
    <col min="16" max="16" width="8.75390625" style="137" customWidth="1"/>
    <col min="17" max="16384" width="9.00390625" style="3" customWidth="1"/>
  </cols>
  <sheetData>
    <row r="1" spans="1:11" ht="35.25" customHeight="1" thickBot="1">
      <c r="A1" s="248" t="s">
        <v>593</v>
      </c>
      <c r="B1" s="248"/>
      <c r="C1" s="248"/>
      <c r="D1" s="248"/>
      <c r="E1" s="248"/>
      <c r="F1" s="248"/>
      <c r="G1" s="248"/>
      <c r="H1" s="58"/>
      <c r="I1" s="58"/>
      <c r="J1" s="58"/>
      <c r="K1" s="58"/>
    </row>
    <row r="2" spans="1:16" ht="35.25" customHeight="1" thickBot="1">
      <c r="A2" s="85" t="s">
        <v>589</v>
      </c>
      <c r="B2" s="250" t="e">
        <f>VLOOKUP(G2,'関数用（提出必要なし）'!$A:$K,4,0)</f>
        <v>#N/A</v>
      </c>
      <c r="C2" s="250"/>
      <c r="D2" s="250"/>
      <c r="E2" s="250"/>
      <c r="F2" s="86" t="s">
        <v>588</v>
      </c>
      <c r="G2" s="87">
        <f>'№１'!$C$2</f>
        <v>0</v>
      </c>
      <c r="H2" s="58"/>
      <c r="I2" s="58"/>
      <c r="J2" s="58"/>
      <c r="K2" s="58"/>
      <c r="L2" s="252" t="s">
        <v>543</v>
      </c>
      <c r="M2" s="252"/>
      <c r="N2" s="252"/>
      <c r="O2" s="252"/>
      <c r="P2" s="252"/>
    </row>
    <row r="3" spans="1:16" ht="35.25" customHeight="1" thickBot="1" thickTop="1">
      <c r="A3" s="164" t="s">
        <v>2</v>
      </c>
      <c r="B3" s="259">
        <f>'№１'!$C$5&amp;'№１'!$C$6&amp;'№１'!$C$7</f>
      </c>
      <c r="C3" s="259"/>
      <c r="D3" s="259"/>
      <c r="E3" s="259"/>
      <c r="F3" s="101" t="s">
        <v>21</v>
      </c>
      <c r="G3" s="102"/>
      <c r="H3" s="58"/>
      <c r="I3" s="58"/>
      <c r="J3" s="58"/>
      <c r="K3" s="58"/>
      <c r="L3" s="116"/>
      <c r="M3" s="147" t="e">
        <f>$B$2</f>
        <v>#N/A</v>
      </c>
      <c r="N3" s="148"/>
      <c r="O3" s="148"/>
      <c r="P3" s="149"/>
    </row>
    <row r="4" spans="1:16" ht="35.25" customHeight="1" thickBot="1">
      <c r="A4" s="163" t="s">
        <v>615</v>
      </c>
      <c r="B4" s="253">
        <f>'№１'!$C$8</f>
        <v>0</v>
      </c>
      <c r="C4" s="254"/>
      <c r="D4" s="254"/>
      <c r="E4" s="254"/>
      <c r="F4" s="254"/>
      <c r="G4" s="255"/>
      <c r="H4" s="58"/>
      <c r="I4" s="58"/>
      <c r="J4" s="58"/>
      <c r="K4" s="58"/>
      <c r="L4" s="117" t="s">
        <v>542</v>
      </c>
      <c r="M4" s="143">
        <f>$B$3</f>
      </c>
      <c r="N4" s="144"/>
      <c r="O4" s="144"/>
      <c r="P4" s="145"/>
    </row>
    <row r="5" spans="1:16" ht="35.25" customHeight="1" thickBot="1">
      <c r="A5" s="249" t="s">
        <v>20</v>
      </c>
      <c r="B5" s="249"/>
      <c r="C5" s="249"/>
      <c r="D5" s="249"/>
      <c r="E5" s="249"/>
      <c r="F5" s="249"/>
      <c r="G5" s="249"/>
      <c r="H5" s="58"/>
      <c r="I5" s="58"/>
      <c r="J5" s="58"/>
      <c r="K5" s="58"/>
      <c r="L5" s="117" t="s">
        <v>551</v>
      </c>
      <c r="M5" s="143" t="e">
        <f>'№１'!#REF!</f>
        <v>#REF!</v>
      </c>
      <c r="N5" s="144"/>
      <c r="O5" s="144"/>
      <c r="P5" s="145"/>
    </row>
    <row r="6" spans="1:16" ht="41.25" customHeight="1" thickBot="1">
      <c r="A6" s="90"/>
      <c r="B6" s="93" t="s">
        <v>503</v>
      </c>
      <c r="C6" s="93" t="s">
        <v>504</v>
      </c>
      <c r="D6" s="93" t="s">
        <v>17</v>
      </c>
      <c r="E6" s="93" t="s">
        <v>18</v>
      </c>
      <c r="F6" s="93" t="s">
        <v>19</v>
      </c>
      <c r="G6" s="94" t="s">
        <v>590</v>
      </c>
      <c r="H6" s="58"/>
      <c r="I6" s="58"/>
      <c r="J6" s="58"/>
      <c r="K6" s="58"/>
      <c r="L6" s="118"/>
      <c r="M6" s="119" t="s">
        <v>16</v>
      </c>
      <c r="N6" s="119" t="s">
        <v>17</v>
      </c>
      <c r="O6" s="119" t="s">
        <v>18</v>
      </c>
      <c r="P6" s="120" t="s">
        <v>19</v>
      </c>
    </row>
    <row r="7" spans="1:16" ht="41.25" customHeight="1">
      <c r="A7" s="95" t="s">
        <v>11</v>
      </c>
      <c r="B7" s="86"/>
      <c r="C7" s="86"/>
      <c r="D7" s="86"/>
      <c r="E7" s="86"/>
      <c r="F7" s="86"/>
      <c r="G7" s="87"/>
      <c r="H7" s="58"/>
      <c r="I7" s="58"/>
      <c r="J7" s="58"/>
      <c r="K7" s="58"/>
      <c r="L7" s="121" t="s">
        <v>11</v>
      </c>
      <c r="M7" s="122" t="str">
        <f>B7&amp;"　"&amp;C7</f>
        <v>　</v>
      </c>
      <c r="N7" s="122">
        <f aca="true" t="shared" si="0" ref="N7:P11">D7</f>
        <v>0</v>
      </c>
      <c r="O7" s="122">
        <f t="shared" si="0"/>
        <v>0</v>
      </c>
      <c r="P7" s="123">
        <f t="shared" si="0"/>
        <v>0</v>
      </c>
    </row>
    <row r="8" spans="1:16" ht="41.25" customHeight="1">
      <c r="A8" s="98" t="s">
        <v>13</v>
      </c>
      <c r="B8" s="101"/>
      <c r="C8" s="101"/>
      <c r="D8" s="101"/>
      <c r="E8" s="101"/>
      <c r="F8" s="101"/>
      <c r="G8" s="102"/>
      <c r="H8" s="58"/>
      <c r="I8" s="58"/>
      <c r="J8" s="58"/>
      <c r="K8" s="58"/>
      <c r="L8" s="124" t="s">
        <v>13</v>
      </c>
      <c r="M8" s="125" t="str">
        <f>B8&amp;"　"&amp;C8</f>
        <v>　</v>
      </c>
      <c r="N8" s="125">
        <f t="shared" si="0"/>
        <v>0</v>
      </c>
      <c r="O8" s="125">
        <f t="shared" si="0"/>
        <v>0</v>
      </c>
      <c r="P8" s="126">
        <f t="shared" si="0"/>
        <v>0</v>
      </c>
    </row>
    <row r="9" spans="1:16" ht="41.25" customHeight="1" thickBot="1">
      <c r="A9" s="103" t="s">
        <v>14</v>
      </c>
      <c r="B9" s="106"/>
      <c r="C9" s="106"/>
      <c r="D9" s="106"/>
      <c r="E9" s="106"/>
      <c r="F9" s="106"/>
      <c r="G9" s="107"/>
      <c r="H9" s="58"/>
      <c r="I9" s="58"/>
      <c r="J9" s="58"/>
      <c r="K9" s="58"/>
      <c r="L9" s="127" t="s">
        <v>14</v>
      </c>
      <c r="M9" s="128" t="str">
        <f>B9&amp;"　"&amp;C9</f>
        <v>　</v>
      </c>
      <c r="N9" s="128">
        <f t="shared" si="0"/>
        <v>0</v>
      </c>
      <c r="O9" s="128">
        <f t="shared" si="0"/>
        <v>0</v>
      </c>
      <c r="P9" s="129">
        <f t="shared" si="0"/>
        <v>0</v>
      </c>
    </row>
    <row r="10" spans="1:16" ht="41.25" customHeight="1" thickTop="1">
      <c r="A10" s="108" t="s">
        <v>15</v>
      </c>
      <c r="B10" s="111"/>
      <c r="C10" s="111"/>
      <c r="D10" s="111"/>
      <c r="E10" s="111"/>
      <c r="F10" s="111"/>
      <c r="G10" s="112"/>
      <c r="H10" s="58"/>
      <c r="I10" s="58"/>
      <c r="J10" s="58"/>
      <c r="K10" s="58"/>
      <c r="L10" s="130" t="s">
        <v>15</v>
      </c>
      <c r="M10" s="131" t="str">
        <f>B10&amp;"　"&amp;C10</f>
        <v>　</v>
      </c>
      <c r="N10" s="131">
        <f t="shared" si="0"/>
        <v>0</v>
      </c>
      <c r="O10" s="131">
        <f t="shared" si="0"/>
        <v>0</v>
      </c>
      <c r="P10" s="132">
        <f t="shared" si="0"/>
        <v>0</v>
      </c>
    </row>
    <row r="11" spans="1:16" ht="41.25" customHeight="1" thickBot="1">
      <c r="A11" s="113" t="s">
        <v>15</v>
      </c>
      <c r="B11" s="88"/>
      <c r="C11" s="88"/>
      <c r="D11" s="88"/>
      <c r="E11" s="88"/>
      <c r="F11" s="88"/>
      <c r="G11" s="89"/>
      <c r="H11" s="58"/>
      <c r="I11" s="58"/>
      <c r="J11" s="58"/>
      <c r="K11" s="58"/>
      <c r="L11" s="133" t="s">
        <v>15</v>
      </c>
      <c r="M11" s="134" t="str">
        <f>B11&amp;"　"&amp;C11</f>
        <v>　</v>
      </c>
      <c r="N11" s="134">
        <f t="shared" si="0"/>
        <v>0</v>
      </c>
      <c r="O11" s="134">
        <f t="shared" si="0"/>
        <v>0</v>
      </c>
      <c r="P11" s="135">
        <f t="shared" si="0"/>
        <v>0</v>
      </c>
    </row>
    <row r="12" spans="1:11" ht="17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6" ht="14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38"/>
      <c r="M13" s="138"/>
      <c r="N13" s="138"/>
      <c r="O13" s="138"/>
      <c r="P13" s="138"/>
    </row>
    <row r="14" spans="1:16" ht="14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139"/>
      <c r="M14" s="139"/>
      <c r="N14" s="139"/>
      <c r="O14" s="139"/>
      <c r="P14" s="139"/>
    </row>
    <row r="15" spans="12:16" ht="14.25">
      <c r="L15" s="139"/>
      <c r="M15" s="139"/>
      <c r="N15" s="139"/>
      <c r="O15" s="139"/>
      <c r="P15" s="139"/>
    </row>
    <row r="16" spans="12:16" ht="14.25">
      <c r="L16" s="139"/>
      <c r="M16" s="139"/>
      <c r="N16" s="139"/>
      <c r="O16" s="139"/>
      <c r="P16" s="139"/>
    </row>
    <row r="17" spans="12:16" ht="14.25">
      <c r="L17" s="139"/>
      <c r="M17" s="139"/>
      <c r="N17" s="139"/>
      <c r="O17" s="139"/>
      <c r="P17" s="139"/>
    </row>
    <row r="18" spans="12:16" ht="14.25">
      <c r="L18" s="139"/>
      <c r="M18" s="139"/>
      <c r="N18" s="139"/>
      <c r="O18" s="139"/>
      <c r="P18" s="139"/>
    </row>
    <row r="19" spans="12:16" ht="14.25">
      <c r="L19" s="139"/>
      <c r="M19" s="139"/>
      <c r="N19" s="139"/>
      <c r="O19" s="139"/>
      <c r="P19" s="139"/>
    </row>
    <row r="20" spans="12:16" ht="14.25">
      <c r="L20" s="139"/>
      <c r="M20" s="139"/>
      <c r="N20" s="139"/>
      <c r="O20" s="139"/>
      <c r="P20" s="139"/>
    </row>
  </sheetData>
  <sheetProtection formatCells="0" formatColumns="0" formatRows="0"/>
  <protectedRanges>
    <protectedRange sqref="B7:G11" name="範囲1"/>
  </protectedRanges>
  <mergeCells count="6">
    <mergeCell ref="A1:G1"/>
    <mergeCell ref="A5:G5"/>
    <mergeCell ref="B2:E2"/>
    <mergeCell ref="B3:E3"/>
    <mergeCell ref="L2:P2"/>
    <mergeCell ref="B4:G4"/>
  </mergeCells>
  <conditionalFormatting sqref="G2 B2:E3 B4">
    <cfRule type="cellIs" priority="5" dxfId="11" operator="equal" stopIfTrue="1">
      <formula>0</formula>
    </cfRule>
  </conditionalFormatting>
  <conditionalFormatting sqref="M7:P11">
    <cfRule type="cellIs" priority="4" dxfId="12" operator="equal" stopIfTrue="1">
      <formula>0</formula>
    </cfRule>
  </conditionalFormatting>
  <conditionalFormatting sqref="M5:P5">
    <cfRule type="cellIs" priority="3" dxfId="12" operator="equal" stopIfTrue="1">
      <formula>0</formula>
    </cfRule>
  </conditionalFormatting>
  <conditionalFormatting sqref="M3:P4">
    <cfRule type="cellIs" priority="2" dxfId="13" operator="equal" stopIfTrue="1">
      <formula>0</formula>
    </cfRule>
  </conditionalFormatting>
  <conditionalFormatting sqref="M4:P4">
    <cfRule type="cellIs" priority="1" dxfId="12" operator="equal" stopIfTrue="1">
      <formula>0</formula>
    </cfRule>
  </conditionalFormatting>
  <dataValidations count="2">
    <dataValidation type="list" allowBlank="1" showInputMessage="1" showErrorMessage="1" sqref="D7:D11">
      <formula1>"1,2,3"</formula1>
    </dataValidation>
    <dataValidation type="list" allowBlank="1" showInputMessage="1" showErrorMessage="1" sqref="E7:E11">
      <formula1>"初"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view="pageBreakPreview" zoomScale="85" zoomScaleSheetLayoutView="85" zoomScalePageLayoutView="0" workbookViewId="0" topLeftCell="A1">
      <selection activeCell="D5" sqref="C5:I5"/>
    </sheetView>
  </sheetViews>
  <sheetFormatPr defaultColWidth="9.00390625" defaultRowHeight="13.5"/>
  <cols>
    <col min="1" max="1" width="8.75390625" style="3" customWidth="1"/>
    <col min="2" max="2" width="4.375" style="3" customWidth="1"/>
    <col min="3" max="6" width="12.625" style="3" customWidth="1"/>
    <col min="7" max="9" width="7.625" style="3" customWidth="1"/>
    <col min="10" max="10" width="8.875" style="3" customWidth="1"/>
    <col min="11" max="12" width="15.75390625" style="3" customWidth="1"/>
    <col min="13" max="16" width="9.50390625" style="3" customWidth="1"/>
    <col min="17" max="18" width="15.25390625" style="3" customWidth="1"/>
    <col min="19" max="20" width="9.50390625" style="3" customWidth="1"/>
    <col min="21" max="16384" width="9.00390625" style="3" customWidth="1"/>
  </cols>
  <sheetData>
    <row r="1" spans="1:13" ht="34.5" customHeight="1">
      <c r="A1" s="40" t="s">
        <v>594</v>
      </c>
      <c r="B1" s="14"/>
      <c r="C1" s="14"/>
      <c r="D1" s="14"/>
      <c r="E1" s="14"/>
      <c r="F1" s="14"/>
      <c r="G1" s="14"/>
      <c r="H1" s="14"/>
      <c r="I1" s="14"/>
      <c r="J1" s="14"/>
      <c r="K1" s="59"/>
      <c r="L1" s="59"/>
      <c r="M1" s="5"/>
    </row>
    <row r="2" spans="1:12" s="4" customFormat="1" ht="35.25" customHeight="1">
      <c r="A2" s="15" t="s">
        <v>589</v>
      </c>
      <c r="B2" s="263" t="e">
        <f>VLOOKUP(H2,'関数用（提出必要なし）'!$A:$K,3,0)</f>
        <v>#N/A</v>
      </c>
      <c r="C2" s="264"/>
      <c r="D2" s="15" t="s">
        <v>2</v>
      </c>
      <c r="E2" s="263">
        <f>'№１'!$C$5&amp;'№１'!$C$6&amp;'№１'!$C$7</f>
      </c>
      <c r="F2" s="264"/>
      <c r="G2" s="15" t="s">
        <v>588</v>
      </c>
      <c r="H2" s="16">
        <f>'№１'!$C$2</f>
        <v>0</v>
      </c>
      <c r="I2" s="15" t="s">
        <v>21</v>
      </c>
      <c r="J2" s="15"/>
      <c r="K2" s="60"/>
      <c r="L2" s="60"/>
    </row>
    <row r="3" spans="1:12" ht="10.5" customHeight="1" thickBot="1">
      <c r="A3" s="17"/>
      <c r="B3" s="18"/>
      <c r="C3" s="19"/>
      <c r="D3" s="19"/>
      <c r="E3" s="19"/>
      <c r="F3" s="19"/>
      <c r="G3" s="17"/>
      <c r="H3" s="17"/>
      <c r="I3" s="17"/>
      <c r="J3" s="17"/>
      <c r="K3" s="58"/>
      <c r="L3" s="58"/>
    </row>
    <row r="4" spans="1:20" ht="30.75" customHeight="1" thickBot="1">
      <c r="A4" s="9" t="s">
        <v>22</v>
      </c>
      <c r="B4" s="20"/>
      <c r="C4" s="20" t="s">
        <v>503</v>
      </c>
      <c r="D4" s="21" t="s">
        <v>504</v>
      </c>
      <c r="E4" s="20" t="s">
        <v>516</v>
      </c>
      <c r="F4" s="21" t="s">
        <v>517</v>
      </c>
      <c r="G4" s="22" t="s">
        <v>17</v>
      </c>
      <c r="H4" s="22" t="s">
        <v>18</v>
      </c>
      <c r="I4" s="22" t="s">
        <v>19</v>
      </c>
      <c r="J4" s="23" t="s">
        <v>590</v>
      </c>
      <c r="K4" s="58"/>
      <c r="L4" s="58"/>
      <c r="M4" s="10" t="s">
        <v>6</v>
      </c>
      <c r="N4" s="10" t="s">
        <v>505</v>
      </c>
      <c r="O4" s="11" t="s">
        <v>22</v>
      </c>
      <c r="P4" s="12" t="s">
        <v>506</v>
      </c>
      <c r="Q4" s="12" t="s">
        <v>16</v>
      </c>
      <c r="R4" s="12" t="s">
        <v>507</v>
      </c>
      <c r="S4" s="12" t="s">
        <v>0</v>
      </c>
      <c r="T4" s="13" t="s">
        <v>17</v>
      </c>
    </row>
    <row r="5" spans="1:20" ht="30.75" customHeight="1">
      <c r="A5" s="260" t="s">
        <v>508</v>
      </c>
      <c r="B5" s="36">
        <v>1</v>
      </c>
      <c r="C5" s="36"/>
      <c r="D5" s="37"/>
      <c r="E5" s="36"/>
      <c r="F5" s="37"/>
      <c r="G5" s="38"/>
      <c r="H5" s="38"/>
      <c r="I5" s="38"/>
      <c r="J5" s="39"/>
      <c r="K5" s="58"/>
      <c r="L5" s="58"/>
      <c r="M5" s="10">
        <f aca="true" t="shared" si="0" ref="M5:M36">IF(C5="","",$H$2)</f>
      </c>
      <c r="N5" s="10">
        <f aca="true" t="shared" si="1" ref="N5:N36">IF(C5="","",1)</f>
      </c>
      <c r="O5" s="11">
        <v>50</v>
      </c>
      <c r="P5" s="12">
        <f>IF(N5=1,"男",IF(N5=2,"女",""))</f>
      </c>
      <c r="Q5" s="12" t="str">
        <f aca="true" t="shared" si="2" ref="Q5:Q36">C5&amp;"　"&amp;D5</f>
        <v>　</v>
      </c>
      <c r="R5" s="12" t="str">
        <f aca="true" t="shared" si="3" ref="R5:R36">E5&amp;"　"&amp;F5</f>
        <v>　</v>
      </c>
      <c r="S5" s="12">
        <f>IF(C5="","",VLOOKUP(M5,'関数用（提出必要なし）'!$A:$B,2,0))</f>
      </c>
      <c r="T5" s="13">
        <f aca="true" t="shared" si="4" ref="T5:T36">IF(C5="","",G5)</f>
      </c>
    </row>
    <row r="6" spans="1:20" ht="30.75" customHeight="1">
      <c r="A6" s="261"/>
      <c r="B6" s="28">
        <v>2</v>
      </c>
      <c r="C6" s="28"/>
      <c r="D6" s="29"/>
      <c r="E6" s="28"/>
      <c r="F6" s="29"/>
      <c r="G6" s="30"/>
      <c r="H6" s="30"/>
      <c r="I6" s="30"/>
      <c r="J6" s="31"/>
      <c r="K6" s="58"/>
      <c r="L6" s="58"/>
      <c r="M6" s="10">
        <f t="shared" si="0"/>
      </c>
      <c r="N6" s="10">
        <f t="shared" si="1"/>
      </c>
      <c r="O6" s="11">
        <v>50</v>
      </c>
      <c r="P6" s="12">
        <f>IF(N6=1,"男",IF(N6=2,"女",""))</f>
      </c>
      <c r="Q6" s="12" t="str">
        <f t="shared" si="2"/>
        <v>　</v>
      </c>
      <c r="R6" s="12" t="str">
        <f t="shared" si="3"/>
        <v>　</v>
      </c>
      <c r="S6" s="12">
        <f>IF(C6="","",VLOOKUP(M6,'関数用（提出必要なし）'!$A:$B,2,0))</f>
      </c>
      <c r="T6" s="13">
        <f t="shared" si="4"/>
      </c>
    </row>
    <row r="7" spans="1:20" ht="30.75" customHeight="1">
      <c r="A7" s="261"/>
      <c r="B7" s="28">
        <v>3</v>
      </c>
      <c r="C7" s="28"/>
      <c r="D7" s="29"/>
      <c r="E7" s="28"/>
      <c r="F7" s="29"/>
      <c r="G7" s="30"/>
      <c r="H7" s="30"/>
      <c r="I7" s="30"/>
      <c r="J7" s="31"/>
      <c r="K7" s="61"/>
      <c r="L7" s="61"/>
      <c r="M7" s="10">
        <f t="shared" si="0"/>
      </c>
      <c r="N7" s="10">
        <f t="shared" si="1"/>
      </c>
      <c r="O7" s="11">
        <v>50</v>
      </c>
      <c r="P7" s="12">
        <f>IF(N7=1,"男",IF(N7=2,"女",""))</f>
      </c>
      <c r="Q7" s="12" t="str">
        <f t="shared" si="2"/>
        <v>　</v>
      </c>
      <c r="R7" s="12" t="str">
        <f t="shared" si="3"/>
        <v>　</v>
      </c>
      <c r="S7" s="12">
        <f>IF(C7="","",VLOOKUP(M7,'関数用（提出必要なし）'!$A:$B,2,0))</f>
      </c>
      <c r="T7" s="13">
        <f t="shared" si="4"/>
      </c>
    </row>
    <row r="8" spans="1:20" ht="30.75" customHeight="1" thickBot="1">
      <c r="A8" s="262"/>
      <c r="B8" s="32">
        <v>4</v>
      </c>
      <c r="C8" s="32"/>
      <c r="D8" s="33"/>
      <c r="E8" s="32"/>
      <c r="F8" s="33"/>
      <c r="G8" s="34"/>
      <c r="H8" s="34"/>
      <c r="I8" s="34"/>
      <c r="J8" s="35"/>
      <c r="K8" s="58"/>
      <c r="L8" s="58"/>
      <c r="M8" s="10">
        <f t="shared" si="0"/>
      </c>
      <c r="N8" s="10">
        <f t="shared" si="1"/>
      </c>
      <c r="O8" s="11">
        <v>50</v>
      </c>
      <c r="P8" s="12">
        <f>IF(N8=1,"男",IF(N8=2,"女",""))</f>
      </c>
      <c r="Q8" s="12" t="str">
        <f t="shared" si="2"/>
        <v>　</v>
      </c>
      <c r="R8" s="12" t="str">
        <f t="shared" si="3"/>
        <v>　</v>
      </c>
      <c r="S8" s="12">
        <f>IF(C8="","",VLOOKUP(M8,'関数用（提出必要なし）'!$A:$B,2,0))</f>
      </c>
      <c r="T8" s="13">
        <f t="shared" si="4"/>
      </c>
    </row>
    <row r="9" spans="1:20" ht="30.75" customHeight="1">
      <c r="A9" s="265" t="s">
        <v>509</v>
      </c>
      <c r="B9" s="41">
        <v>1</v>
      </c>
      <c r="C9" s="41"/>
      <c r="D9" s="42"/>
      <c r="E9" s="41"/>
      <c r="F9" s="42"/>
      <c r="G9" s="43"/>
      <c r="H9" s="43"/>
      <c r="I9" s="43"/>
      <c r="J9" s="44"/>
      <c r="K9" s="58"/>
      <c r="L9" s="58"/>
      <c r="M9" s="10">
        <f t="shared" si="0"/>
      </c>
      <c r="N9" s="10">
        <f t="shared" si="1"/>
      </c>
      <c r="O9" s="11">
        <v>55</v>
      </c>
      <c r="P9" s="12">
        <f aca="true" t="shared" si="5" ref="P9:P16">IF(N9=1,"男",IF(N9=2,"女",""))</f>
      </c>
      <c r="Q9" s="12" t="str">
        <f t="shared" si="2"/>
        <v>　</v>
      </c>
      <c r="R9" s="12" t="str">
        <f t="shared" si="3"/>
        <v>　</v>
      </c>
      <c r="S9" s="12">
        <f>IF(C9="","",VLOOKUP(M9,'関数用（提出必要なし）'!$A:$B,2,0))</f>
      </c>
      <c r="T9" s="13">
        <f t="shared" si="4"/>
      </c>
    </row>
    <row r="10" spans="1:20" ht="30.75" customHeight="1">
      <c r="A10" s="266"/>
      <c r="B10" s="45">
        <v>2</v>
      </c>
      <c r="C10" s="45"/>
      <c r="D10" s="46"/>
      <c r="E10" s="45"/>
      <c r="F10" s="46"/>
      <c r="G10" s="47"/>
      <c r="H10" s="47"/>
      <c r="I10" s="47"/>
      <c r="J10" s="48"/>
      <c r="K10" s="58"/>
      <c r="L10" s="58"/>
      <c r="M10" s="10">
        <f t="shared" si="0"/>
      </c>
      <c r="N10" s="10">
        <f t="shared" si="1"/>
      </c>
      <c r="O10" s="11">
        <v>55</v>
      </c>
      <c r="P10" s="12">
        <f t="shared" si="5"/>
      </c>
      <c r="Q10" s="12" t="str">
        <f t="shared" si="2"/>
        <v>　</v>
      </c>
      <c r="R10" s="12" t="str">
        <f t="shared" si="3"/>
        <v>　</v>
      </c>
      <c r="S10" s="12">
        <f>IF(C10="","",VLOOKUP(M10,'関数用（提出必要なし）'!$A:$B,2,0))</f>
      </c>
      <c r="T10" s="13">
        <f t="shared" si="4"/>
      </c>
    </row>
    <row r="11" spans="1:20" ht="30.75" customHeight="1">
      <c r="A11" s="266"/>
      <c r="B11" s="45">
        <v>3</v>
      </c>
      <c r="C11" s="45"/>
      <c r="D11" s="46"/>
      <c r="E11" s="45"/>
      <c r="F11" s="46"/>
      <c r="G11" s="47"/>
      <c r="H11" s="47"/>
      <c r="I11" s="47"/>
      <c r="J11" s="48"/>
      <c r="K11" s="61"/>
      <c r="L11" s="61"/>
      <c r="M11" s="10">
        <f t="shared" si="0"/>
      </c>
      <c r="N11" s="10">
        <f t="shared" si="1"/>
      </c>
      <c r="O11" s="11">
        <v>55</v>
      </c>
      <c r="P11" s="12">
        <f t="shared" si="5"/>
      </c>
      <c r="Q11" s="12" t="str">
        <f t="shared" si="2"/>
        <v>　</v>
      </c>
      <c r="R11" s="12" t="str">
        <f t="shared" si="3"/>
        <v>　</v>
      </c>
      <c r="S11" s="12">
        <f>IF(C11="","",VLOOKUP(M11,'関数用（提出必要なし）'!$A:$B,2,0))</f>
      </c>
      <c r="T11" s="13">
        <f t="shared" si="4"/>
      </c>
    </row>
    <row r="12" spans="1:20" ht="30.75" customHeight="1" thickBot="1">
      <c r="A12" s="267"/>
      <c r="B12" s="49">
        <v>4</v>
      </c>
      <c r="C12" s="49"/>
      <c r="D12" s="50"/>
      <c r="E12" s="49"/>
      <c r="F12" s="50"/>
      <c r="G12" s="51"/>
      <c r="H12" s="51"/>
      <c r="I12" s="51"/>
      <c r="J12" s="52"/>
      <c r="K12" s="58"/>
      <c r="L12" s="58"/>
      <c r="M12" s="10">
        <f t="shared" si="0"/>
      </c>
      <c r="N12" s="10">
        <f t="shared" si="1"/>
      </c>
      <c r="O12" s="11">
        <v>55</v>
      </c>
      <c r="P12" s="12">
        <f t="shared" si="5"/>
      </c>
      <c r="Q12" s="12" t="str">
        <f t="shared" si="2"/>
        <v>　</v>
      </c>
      <c r="R12" s="12" t="str">
        <f t="shared" si="3"/>
        <v>　</v>
      </c>
      <c r="S12" s="12">
        <f>IF(C12="","",VLOOKUP(M12,'関数用（提出必要なし）'!$A:$B,2,0))</f>
      </c>
      <c r="T12" s="13">
        <f t="shared" si="4"/>
      </c>
    </row>
    <row r="13" spans="1:20" ht="30.75" customHeight="1">
      <c r="A13" s="260" t="s">
        <v>510</v>
      </c>
      <c r="B13" s="24">
        <v>1</v>
      </c>
      <c r="C13" s="24"/>
      <c r="D13" s="25"/>
      <c r="E13" s="24"/>
      <c r="F13" s="25"/>
      <c r="G13" s="26"/>
      <c r="H13" s="26"/>
      <c r="I13" s="38"/>
      <c r="J13" s="27"/>
      <c r="K13" s="58"/>
      <c r="L13" s="58"/>
      <c r="M13" s="10">
        <f t="shared" si="0"/>
      </c>
      <c r="N13" s="10">
        <f t="shared" si="1"/>
      </c>
      <c r="O13" s="11">
        <v>60</v>
      </c>
      <c r="P13" s="12">
        <f t="shared" si="5"/>
      </c>
      <c r="Q13" s="12" t="str">
        <f t="shared" si="2"/>
        <v>　</v>
      </c>
      <c r="R13" s="12" t="str">
        <f t="shared" si="3"/>
        <v>　</v>
      </c>
      <c r="S13" s="12">
        <f>IF(C13="","",VLOOKUP(M13,'関数用（提出必要なし）'!$A:$B,2,0))</f>
      </c>
      <c r="T13" s="13">
        <f t="shared" si="4"/>
      </c>
    </row>
    <row r="14" spans="1:20" ht="30.75" customHeight="1">
      <c r="A14" s="261"/>
      <c r="B14" s="28">
        <v>2</v>
      </c>
      <c r="C14" s="28"/>
      <c r="D14" s="29"/>
      <c r="E14" s="28"/>
      <c r="F14" s="29"/>
      <c r="G14" s="30"/>
      <c r="H14" s="30"/>
      <c r="I14" s="30"/>
      <c r="J14" s="31"/>
      <c r="K14" s="58"/>
      <c r="L14" s="58"/>
      <c r="M14" s="10">
        <f t="shared" si="0"/>
      </c>
      <c r="N14" s="10">
        <f t="shared" si="1"/>
      </c>
      <c r="O14" s="11">
        <v>60</v>
      </c>
      <c r="P14" s="12">
        <f t="shared" si="5"/>
      </c>
      <c r="Q14" s="12" t="str">
        <f t="shared" si="2"/>
        <v>　</v>
      </c>
      <c r="R14" s="12" t="str">
        <f t="shared" si="3"/>
        <v>　</v>
      </c>
      <c r="S14" s="12">
        <f>IF(C14="","",VLOOKUP(M14,'関数用（提出必要なし）'!$A:$B,2,0))</f>
      </c>
      <c r="T14" s="13">
        <f t="shared" si="4"/>
      </c>
    </row>
    <row r="15" spans="1:20" ht="30.75" customHeight="1">
      <c r="A15" s="261"/>
      <c r="B15" s="28">
        <v>3</v>
      </c>
      <c r="C15" s="28"/>
      <c r="D15" s="29"/>
      <c r="E15" s="28"/>
      <c r="F15" s="29"/>
      <c r="G15" s="30"/>
      <c r="H15" s="30"/>
      <c r="I15" s="30"/>
      <c r="J15" s="31"/>
      <c r="K15" s="61"/>
      <c r="L15" s="61"/>
      <c r="M15" s="10">
        <f t="shared" si="0"/>
      </c>
      <c r="N15" s="10">
        <f t="shared" si="1"/>
      </c>
      <c r="O15" s="11">
        <v>60</v>
      </c>
      <c r="P15" s="12">
        <f t="shared" si="5"/>
      </c>
      <c r="Q15" s="12" t="str">
        <f t="shared" si="2"/>
        <v>　</v>
      </c>
      <c r="R15" s="12" t="str">
        <f t="shared" si="3"/>
        <v>　</v>
      </c>
      <c r="S15" s="12">
        <f>IF(C15="","",VLOOKUP(M15,'関数用（提出必要なし）'!$A:$B,2,0))</f>
      </c>
      <c r="T15" s="13">
        <f t="shared" si="4"/>
      </c>
    </row>
    <row r="16" spans="1:20" ht="30.75" customHeight="1" thickBot="1">
      <c r="A16" s="262"/>
      <c r="B16" s="32">
        <v>4</v>
      </c>
      <c r="C16" s="32"/>
      <c r="D16" s="33"/>
      <c r="E16" s="32"/>
      <c r="F16" s="33"/>
      <c r="G16" s="34"/>
      <c r="H16" s="34"/>
      <c r="I16" s="34"/>
      <c r="J16" s="35"/>
      <c r="K16" s="58"/>
      <c r="L16" s="58"/>
      <c r="M16" s="10">
        <f t="shared" si="0"/>
      </c>
      <c r="N16" s="10">
        <f t="shared" si="1"/>
      </c>
      <c r="O16" s="11">
        <v>60</v>
      </c>
      <c r="P16" s="12">
        <f t="shared" si="5"/>
      </c>
      <c r="Q16" s="12" t="str">
        <f t="shared" si="2"/>
        <v>　</v>
      </c>
      <c r="R16" s="12" t="str">
        <f t="shared" si="3"/>
        <v>　</v>
      </c>
      <c r="S16" s="12">
        <f>IF(C16="","",VLOOKUP(M16,'関数用（提出必要なし）'!$A:$B,2,0))</f>
      </c>
      <c r="T16" s="13">
        <f t="shared" si="4"/>
      </c>
    </row>
    <row r="17" spans="1:20" ht="30.75" customHeight="1">
      <c r="A17" s="265" t="s">
        <v>511</v>
      </c>
      <c r="B17" s="41">
        <v>1</v>
      </c>
      <c r="C17" s="41"/>
      <c r="D17" s="42"/>
      <c r="E17" s="41"/>
      <c r="F17" s="42"/>
      <c r="G17" s="43"/>
      <c r="H17" s="43"/>
      <c r="I17" s="43"/>
      <c r="J17" s="44"/>
      <c r="K17" s="58"/>
      <c r="L17" s="58"/>
      <c r="M17" s="10">
        <f t="shared" si="0"/>
      </c>
      <c r="N17" s="10">
        <f t="shared" si="1"/>
      </c>
      <c r="O17" s="11">
        <v>66</v>
      </c>
      <c r="P17" s="12">
        <f>IF(N17=1,"男",IF(N17=2,"女",""))</f>
      </c>
      <c r="Q17" s="12" t="str">
        <f t="shared" si="2"/>
        <v>　</v>
      </c>
      <c r="R17" s="12" t="str">
        <f t="shared" si="3"/>
        <v>　</v>
      </c>
      <c r="S17" s="12">
        <f>IF(C17="","",VLOOKUP(M17,'関数用（提出必要なし）'!$A:$B,2,0))</f>
      </c>
      <c r="T17" s="13">
        <f t="shared" si="4"/>
      </c>
    </row>
    <row r="18" spans="1:20" ht="30.75" customHeight="1">
      <c r="A18" s="266"/>
      <c r="B18" s="45">
        <v>2</v>
      </c>
      <c r="C18" s="45"/>
      <c r="D18" s="46"/>
      <c r="E18" s="45"/>
      <c r="F18" s="46"/>
      <c r="G18" s="47"/>
      <c r="H18" s="47"/>
      <c r="I18" s="47"/>
      <c r="J18" s="48"/>
      <c r="K18" s="58"/>
      <c r="L18" s="58"/>
      <c r="M18" s="10">
        <f t="shared" si="0"/>
      </c>
      <c r="N18" s="10">
        <f t="shared" si="1"/>
      </c>
      <c r="O18" s="11">
        <v>66</v>
      </c>
      <c r="P18" s="12">
        <f>IF(N18=1,"男",IF(N18=2,"女",""))</f>
      </c>
      <c r="Q18" s="12" t="str">
        <f t="shared" si="2"/>
        <v>　</v>
      </c>
      <c r="R18" s="12" t="str">
        <f t="shared" si="3"/>
        <v>　</v>
      </c>
      <c r="S18" s="12">
        <f>IF(C18="","",VLOOKUP(M18,'関数用（提出必要なし）'!$A:$B,2,0))</f>
      </c>
      <c r="T18" s="13">
        <f t="shared" si="4"/>
      </c>
    </row>
    <row r="19" spans="1:20" ht="30.75" customHeight="1">
      <c r="A19" s="266"/>
      <c r="B19" s="45">
        <v>3</v>
      </c>
      <c r="C19" s="45"/>
      <c r="D19" s="46"/>
      <c r="E19" s="45"/>
      <c r="F19" s="46"/>
      <c r="G19" s="47"/>
      <c r="H19" s="47"/>
      <c r="I19" s="47"/>
      <c r="J19" s="48"/>
      <c r="K19" s="61"/>
      <c r="L19" s="61"/>
      <c r="M19" s="10">
        <f t="shared" si="0"/>
      </c>
      <c r="N19" s="10">
        <f t="shared" si="1"/>
      </c>
      <c r="O19" s="11">
        <v>66</v>
      </c>
      <c r="P19" s="12">
        <f>IF(N19=1,"男",IF(N19=2,"女",""))</f>
      </c>
      <c r="Q19" s="12" t="str">
        <f t="shared" si="2"/>
        <v>　</v>
      </c>
      <c r="R19" s="12" t="str">
        <f t="shared" si="3"/>
        <v>　</v>
      </c>
      <c r="S19" s="12">
        <f>IF(C19="","",VLOOKUP(M19,'関数用（提出必要なし）'!$A:$B,2,0))</f>
      </c>
      <c r="T19" s="13">
        <f t="shared" si="4"/>
      </c>
    </row>
    <row r="20" spans="1:20" ht="30.75" customHeight="1" thickBot="1">
      <c r="A20" s="267"/>
      <c r="B20" s="49">
        <v>4</v>
      </c>
      <c r="C20" s="49"/>
      <c r="D20" s="50"/>
      <c r="E20" s="49"/>
      <c r="F20" s="50"/>
      <c r="G20" s="51"/>
      <c r="H20" s="51"/>
      <c r="I20" s="51"/>
      <c r="J20" s="52"/>
      <c r="K20" s="58"/>
      <c r="L20" s="58"/>
      <c r="M20" s="10">
        <f t="shared" si="0"/>
      </c>
      <c r="N20" s="10">
        <f t="shared" si="1"/>
      </c>
      <c r="O20" s="11">
        <v>66</v>
      </c>
      <c r="P20" s="12">
        <f>IF(N20=1,"男",IF(N20=2,"女",""))</f>
      </c>
      <c r="Q20" s="12" t="str">
        <f t="shared" si="2"/>
        <v>　</v>
      </c>
      <c r="R20" s="12" t="str">
        <f t="shared" si="3"/>
        <v>　</v>
      </c>
      <c r="S20" s="12">
        <f>IF(C20="","",VLOOKUP(M20,'関数用（提出必要なし）'!$A:$B,2,0))</f>
      </c>
      <c r="T20" s="13">
        <f t="shared" si="4"/>
      </c>
    </row>
    <row r="21" spans="1:20" ht="30.75" customHeight="1">
      <c r="A21" s="260" t="s">
        <v>512</v>
      </c>
      <c r="B21" s="24">
        <v>1</v>
      </c>
      <c r="C21" s="24"/>
      <c r="D21" s="25"/>
      <c r="E21" s="24"/>
      <c r="F21" s="25"/>
      <c r="G21" s="26"/>
      <c r="H21" s="26"/>
      <c r="I21" s="38"/>
      <c r="J21" s="27"/>
      <c r="K21" s="58"/>
      <c r="L21" s="58"/>
      <c r="M21" s="10">
        <f t="shared" si="0"/>
      </c>
      <c r="N21" s="10">
        <f t="shared" si="1"/>
      </c>
      <c r="O21" s="11">
        <v>73</v>
      </c>
      <c r="P21" s="12">
        <f aca="true" t="shared" si="6" ref="P21:P28">IF(N21=1,"男",IF(N21=2,"女",""))</f>
      </c>
      <c r="Q21" s="12" t="str">
        <f t="shared" si="2"/>
        <v>　</v>
      </c>
      <c r="R21" s="12" t="str">
        <f t="shared" si="3"/>
        <v>　</v>
      </c>
      <c r="S21" s="12">
        <f>IF(C21="","",VLOOKUP(M21,'関数用（提出必要なし）'!$A:$B,2,0))</f>
      </c>
      <c r="T21" s="13">
        <f t="shared" si="4"/>
      </c>
    </row>
    <row r="22" spans="1:20" ht="30.75" customHeight="1">
      <c r="A22" s="261"/>
      <c r="B22" s="28">
        <v>2</v>
      </c>
      <c r="C22" s="28"/>
      <c r="D22" s="29"/>
      <c r="E22" s="28"/>
      <c r="F22" s="29"/>
      <c r="G22" s="30"/>
      <c r="H22" s="30"/>
      <c r="I22" s="30"/>
      <c r="J22" s="31"/>
      <c r="K22" s="58"/>
      <c r="L22" s="58"/>
      <c r="M22" s="10">
        <f t="shared" si="0"/>
      </c>
      <c r="N22" s="10">
        <f t="shared" si="1"/>
      </c>
      <c r="O22" s="11">
        <v>73</v>
      </c>
      <c r="P22" s="12">
        <f t="shared" si="6"/>
      </c>
      <c r="Q22" s="12" t="str">
        <f t="shared" si="2"/>
        <v>　</v>
      </c>
      <c r="R22" s="12" t="str">
        <f t="shared" si="3"/>
        <v>　</v>
      </c>
      <c r="S22" s="12">
        <f>IF(C22="","",VLOOKUP(M22,'関数用（提出必要なし）'!$A:$B,2,0))</f>
      </c>
      <c r="T22" s="13">
        <f t="shared" si="4"/>
      </c>
    </row>
    <row r="23" spans="1:20" ht="30.75" customHeight="1">
      <c r="A23" s="261"/>
      <c r="B23" s="28">
        <v>3</v>
      </c>
      <c r="C23" s="28"/>
      <c r="D23" s="29"/>
      <c r="E23" s="28"/>
      <c r="F23" s="29"/>
      <c r="G23" s="30"/>
      <c r="H23" s="30"/>
      <c r="I23" s="30"/>
      <c r="J23" s="31"/>
      <c r="K23" s="61"/>
      <c r="L23" s="61"/>
      <c r="M23" s="10">
        <f t="shared" si="0"/>
      </c>
      <c r="N23" s="10">
        <f t="shared" si="1"/>
      </c>
      <c r="O23" s="11">
        <v>73</v>
      </c>
      <c r="P23" s="12">
        <f t="shared" si="6"/>
      </c>
      <c r="Q23" s="12" t="str">
        <f t="shared" si="2"/>
        <v>　</v>
      </c>
      <c r="R23" s="12" t="str">
        <f t="shared" si="3"/>
        <v>　</v>
      </c>
      <c r="S23" s="12">
        <f>IF(C23="","",VLOOKUP(M23,'関数用（提出必要なし）'!$A:$B,2,0))</f>
      </c>
      <c r="T23" s="13">
        <f t="shared" si="4"/>
      </c>
    </row>
    <row r="24" spans="1:20" ht="30.75" customHeight="1" thickBot="1">
      <c r="A24" s="262"/>
      <c r="B24" s="32">
        <v>4</v>
      </c>
      <c r="C24" s="32"/>
      <c r="D24" s="33"/>
      <c r="E24" s="32"/>
      <c r="F24" s="33"/>
      <c r="G24" s="34"/>
      <c r="H24" s="34"/>
      <c r="I24" s="34"/>
      <c r="J24" s="35"/>
      <c r="K24" s="58"/>
      <c r="L24" s="58"/>
      <c r="M24" s="10">
        <f t="shared" si="0"/>
      </c>
      <c r="N24" s="10">
        <f t="shared" si="1"/>
      </c>
      <c r="O24" s="11">
        <v>73</v>
      </c>
      <c r="P24" s="12">
        <f t="shared" si="6"/>
      </c>
      <c r="Q24" s="12" t="str">
        <f t="shared" si="2"/>
        <v>　</v>
      </c>
      <c r="R24" s="12" t="str">
        <f t="shared" si="3"/>
        <v>　</v>
      </c>
      <c r="S24" s="12">
        <f>IF(C24="","",VLOOKUP(M24,'関数用（提出必要なし）'!$A:$B,2,0))</f>
      </c>
      <c r="T24" s="13">
        <f t="shared" si="4"/>
      </c>
    </row>
    <row r="25" spans="1:20" ht="30.75" customHeight="1">
      <c r="A25" s="265" t="s">
        <v>513</v>
      </c>
      <c r="B25" s="41">
        <v>1</v>
      </c>
      <c r="C25" s="41"/>
      <c r="D25" s="42"/>
      <c r="E25" s="41"/>
      <c r="F25" s="42"/>
      <c r="G25" s="43"/>
      <c r="H25" s="43"/>
      <c r="I25" s="43"/>
      <c r="J25" s="44"/>
      <c r="K25" s="58"/>
      <c r="L25" s="58"/>
      <c r="M25" s="10">
        <f t="shared" si="0"/>
      </c>
      <c r="N25" s="10">
        <f t="shared" si="1"/>
      </c>
      <c r="O25" s="11">
        <v>81</v>
      </c>
      <c r="P25" s="12">
        <f t="shared" si="6"/>
      </c>
      <c r="Q25" s="12" t="str">
        <f t="shared" si="2"/>
        <v>　</v>
      </c>
      <c r="R25" s="12" t="str">
        <f t="shared" si="3"/>
        <v>　</v>
      </c>
      <c r="S25" s="12">
        <f>IF(C25="","",VLOOKUP(M25,'関数用（提出必要なし）'!$A:$B,2,0))</f>
      </c>
      <c r="T25" s="13">
        <f t="shared" si="4"/>
      </c>
    </row>
    <row r="26" spans="1:20" ht="30.75" customHeight="1">
      <c r="A26" s="266"/>
      <c r="B26" s="45">
        <v>2</v>
      </c>
      <c r="C26" s="45"/>
      <c r="D26" s="46"/>
      <c r="E26" s="45"/>
      <c r="F26" s="46"/>
      <c r="G26" s="47"/>
      <c r="H26" s="47"/>
      <c r="I26" s="47"/>
      <c r="J26" s="48"/>
      <c r="K26" s="58"/>
      <c r="L26" s="58"/>
      <c r="M26" s="10">
        <f t="shared" si="0"/>
      </c>
      <c r="N26" s="10">
        <f t="shared" si="1"/>
      </c>
      <c r="O26" s="11">
        <v>81</v>
      </c>
      <c r="P26" s="12">
        <f t="shared" si="6"/>
      </c>
      <c r="Q26" s="12" t="str">
        <f t="shared" si="2"/>
        <v>　</v>
      </c>
      <c r="R26" s="12" t="str">
        <f t="shared" si="3"/>
        <v>　</v>
      </c>
      <c r="S26" s="12">
        <f>IF(C26="","",VLOOKUP(M26,'関数用（提出必要なし）'!$A:$B,2,0))</f>
      </c>
      <c r="T26" s="13">
        <f t="shared" si="4"/>
      </c>
    </row>
    <row r="27" spans="1:20" ht="30.75" customHeight="1">
      <c r="A27" s="266"/>
      <c r="B27" s="45">
        <v>3</v>
      </c>
      <c r="C27" s="45"/>
      <c r="D27" s="46"/>
      <c r="E27" s="45"/>
      <c r="F27" s="46"/>
      <c r="G27" s="47"/>
      <c r="H27" s="47"/>
      <c r="I27" s="47"/>
      <c r="J27" s="48"/>
      <c r="K27" s="61"/>
      <c r="L27" s="61"/>
      <c r="M27" s="10">
        <f t="shared" si="0"/>
      </c>
      <c r="N27" s="10">
        <f t="shared" si="1"/>
      </c>
      <c r="O27" s="11">
        <v>81</v>
      </c>
      <c r="P27" s="12">
        <f t="shared" si="6"/>
      </c>
      <c r="Q27" s="12" t="str">
        <f t="shared" si="2"/>
        <v>　</v>
      </c>
      <c r="R27" s="12" t="str">
        <f t="shared" si="3"/>
        <v>　</v>
      </c>
      <c r="S27" s="12">
        <f>IF(C27="","",VLOOKUP(M27,'関数用（提出必要なし）'!$A:$B,2,0))</f>
      </c>
      <c r="T27" s="13">
        <f t="shared" si="4"/>
      </c>
    </row>
    <row r="28" spans="1:20" ht="30.75" customHeight="1" thickBot="1">
      <c r="A28" s="267"/>
      <c r="B28" s="49">
        <v>4</v>
      </c>
      <c r="C28" s="49"/>
      <c r="D28" s="50"/>
      <c r="E28" s="49"/>
      <c r="F28" s="50"/>
      <c r="G28" s="51"/>
      <c r="H28" s="51"/>
      <c r="I28" s="51"/>
      <c r="J28" s="52"/>
      <c r="K28" s="58"/>
      <c r="L28" s="58"/>
      <c r="M28" s="10">
        <f t="shared" si="0"/>
      </c>
      <c r="N28" s="10">
        <f t="shared" si="1"/>
      </c>
      <c r="O28" s="11">
        <v>81</v>
      </c>
      <c r="P28" s="12">
        <f t="shared" si="6"/>
      </c>
      <c r="Q28" s="12" t="str">
        <f t="shared" si="2"/>
        <v>　</v>
      </c>
      <c r="R28" s="12" t="str">
        <f t="shared" si="3"/>
        <v>　</v>
      </c>
      <c r="S28" s="12">
        <f>IF(C28="","",VLOOKUP(M28,'関数用（提出必要なし）'!$A:$B,2,0))</f>
      </c>
      <c r="T28" s="13">
        <f t="shared" si="4"/>
      </c>
    </row>
    <row r="29" spans="1:20" ht="30.75" customHeight="1">
      <c r="A29" s="260" t="s">
        <v>514</v>
      </c>
      <c r="B29" s="24">
        <v>1</v>
      </c>
      <c r="C29" s="24"/>
      <c r="D29" s="25"/>
      <c r="E29" s="24"/>
      <c r="F29" s="25"/>
      <c r="G29" s="26"/>
      <c r="H29" s="26"/>
      <c r="I29" s="38"/>
      <c r="J29" s="27"/>
      <c r="K29" s="58"/>
      <c r="L29" s="58"/>
      <c r="M29" s="10">
        <f t="shared" si="0"/>
      </c>
      <c r="N29" s="10">
        <f t="shared" si="1"/>
      </c>
      <c r="O29" s="11">
        <v>90</v>
      </c>
      <c r="P29" s="12">
        <f aca="true" t="shared" si="7" ref="P29:P36">IF(N29=1,"男",IF(N29=2,"女",""))</f>
      </c>
      <c r="Q29" s="12" t="str">
        <f t="shared" si="2"/>
        <v>　</v>
      </c>
      <c r="R29" s="12" t="str">
        <f t="shared" si="3"/>
        <v>　</v>
      </c>
      <c r="S29" s="12">
        <f>IF(C29="","",VLOOKUP(M29,'関数用（提出必要なし）'!$A:$B,2,0))</f>
      </c>
      <c r="T29" s="13">
        <f t="shared" si="4"/>
      </c>
    </row>
    <row r="30" spans="1:20" ht="30.75" customHeight="1">
      <c r="A30" s="261"/>
      <c r="B30" s="28">
        <v>2</v>
      </c>
      <c r="C30" s="28"/>
      <c r="D30" s="29"/>
      <c r="E30" s="28"/>
      <c r="F30" s="29"/>
      <c r="G30" s="30"/>
      <c r="H30" s="30"/>
      <c r="I30" s="30"/>
      <c r="J30" s="31"/>
      <c r="K30" s="58"/>
      <c r="L30" s="58"/>
      <c r="M30" s="10">
        <f t="shared" si="0"/>
      </c>
      <c r="N30" s="10">
        <f t="shared" si="1"/>
      </c>
      <c r="O30" s="11">
        <v>90</v>
      </c>
      <c r="P30" s="12">
        <f t="shared" si="7"/>
      </c>
      <c r="Q30" s="12" t="str">
        <f t="shared" si="2"/>
        <v>　</v>
      </c>
      <c r="R30" s="12" t="str">
        <f t="shared" si="3"/>
        <v>　</v>
      </c>
      <c r="S30" s="12">
        <f>IF(C30="","",VLOOKUP(M30,'関数用（提出必要なし）'!$A:$B,2,0))</f>
      </c>
      <c r="T30" s="13">
        <f t="shared" si="4"/>
      </c>
    </row>
    <row r="31" spans="1:20" ht="30.75" customHeight="1">
      <c r="A31" s="261"/>
      <c r="B31" s="28">
        <v>3</v>
      </c>
      <c r="C31" s="28"/>
      <c r="D31" s="29"/>
      <c r="E31" s="28"/>
      <c r="F31" s="29"/>
      <c r="G31" s="30"/>
      <c r="H31" s="30"/>
      <c r="I31" s="30"/>
      <c r="J31" s="31"/>
      <c r="K31" s="61"/>
      <c r="L31" s="61"/>
      <c r="M31" s="10">
        <f t="shared" si="0"/>
      </c>
      <c r="N31" s="10">
        <f t="shared" si="1"/>
      </c>
      <c r="O31" s="11">
        <v>90</v>
      </c>
      <c r="P31" s="12">
        <f t="shared" si="7"/>
      </c>
      <c r="Q31" s="12" t="str">
        <f t="shared" si="2"/>
        <v>　</v>
      </c>
      <c r="R31" s="12" t="str">
        <f t="shared" si="3"/>
        <v>　</v>
      </c>
      <c r="S31" s="12">
        <f>IF(C31="","",VLOOKUP(M31,'関数用（提出必要なし）'!$A:$B,2,0))</f>
      </c>
      <c r="T31" s="13">
        <f t="shared" si="4"/>
      </c>
    </row>
    <row r="32" spans="1:20" ht="30.75" customHeight="1" thickBot="1">
      <c r="A32" s="262"/>
      <c r="B32" s="32">
        <v>4</v>
      </c>
      <c r="C32" s="32"/>
      <c r="D32" s="33"/>
      <c r="E32" s="32"/>
      <c r="F32" s="33"/>
      <c r="G32" s="34"/>
      <c r="H32" s="34"/>
      <c r="I32" s="34"/>
      <c r="J32" s="35"/>
      <c r="K32" s="58"/>
      <c r="L32" s="58"/>
      <c r="M32" s="10">
        <f t="shared" si="0"/>
      </c>
      <c r="N32" s="10">
        <f t="shared" si="1"/>
      </c>
      <c r="O32" s="11">
        <v>90</v>
      </c>
      <c r="P32" s="12">
        <f t="shared" si="7"/>
      </c>
      <c r="Q32" s="12" t="str">
        <f t="shared" si="2"/>
        <v>　</v>
      </c>
      <c r="R32" s="12" t="str">
        <f t="shared" si="3"/>
        <v>　</v>
      </c>
      <c r="S32" s="12">
        <f>IF(C32="","",VLOOKUP(M32,'関数用（提出必要なし）'!$A:$B,2,0))</f>
      </c>
      <c r="T32" s="13">
        <f t="shared" si="4"/>
      </c>
    </row>
    <row r="33" spans="1:20" ht="30.75" customHeight="1">
      <c r="A33" s="265" t="s">
        <v>515</v>
      </c>
      <c r="B33" s="41">
        <v>1</v>
      </c>
      <c r="C33" s="41"/>
      <c r="D33" s="42"/>
      <c r="E33" s="41"/>
      <c r="F33" s="42"/>
      <c r="G33" s="43"/>
      <c r="H33" s="43"/>
      <c r="I33" s="43"/>
      <c r="J33" s="44"/>
      <c r="K33" s="58"/>
      <c r="L33" s="58"/>
      <c r="M33" s="10">
        <f t="shared" si="0"/>
      </c>
      <c r="N33" s="10">
        <f t="shared" si="1"/>
      </c>
      <c r="O33" s="11" t="s">
        <v>518</v>
      </c>
      <c r="P33" s="12">
        <f t="shared" si="7"/>
      </c>
      <c r="Q33" s="12" t="str">
        <f t="shared" si="2"/>
        <v>　</v>
      </c>
      <c r="R33" s="12" t="str">
        <f t="shared" si="3"/>
        <v>　</v>
      </c>
      <c r="S33" s="12">
        <f>IF(C33="","",VLOOKUP(M33,'関数用（提出必要なし）'!$A:$B,2,0))</f>
      </c>
      <c r="T33" s="13">
        <f t="shared" si="4"/>
      </c>
    </row>
    <row r="34" spans="1:20" ht="30.75" customHeight="1">
      <c r="A34" s="266"/>
      <c r="B34" s="45">
        <v>2</v>
      </c>
      <c r="C34" s="45"/>
      <c r="D34" s="46"/>
      <c r="E34" s="45"/>
      <c r="F34" s="46"/>
      <c r="G34" s="47"/>
      <c r="H34" s="47"/>
      <c r="I34" s="47"/>
      <c r="J34" s="48"/>
      <c r="K34" s="58"/>
      <c r="L34" s="58"/>
      <c r="M34" s="10">
        <f t="shared" si="0"/>
      </c>
      <c r="N34" s="10">
        <f t="shared" si="1"/>
      </c>
      <c r="O34" s="11" t="s">
        <v>518</v>
      </c>
      <c r="P34" s="12">
        <f t="shared" si="7"/>
      </c>
      <c r="Q34" s="12" t="str">
        <f t="shared" si="2"/>
        <v>　</v>
      </c>
      <c r="R34" s="12" t="str">
        <f t="shared" si="3"/>
        <v>　</v>
      </c>
      <c r="S34" s="12">
        <f>IF(C34="","",VLOOKUP(M34,'関数用（提出必要なし）'!$A:$B,2,0))</f>
      </c>
      <c r="T34" s="13">
        <f t="shared" si="4"/>
      </c>
    </row>
    <row r="35" spans="1:20" ht="30.75" customHeight="1">
      <c r="A35" s="266"/>
      <c r="B35" s="45">
        <v>3</v>
      </c>
      <c r="C35" s="45"/>
      <c r="D35" s="46"/>
      <c r="E35" s="45"/>
      <c r="F35" s="46"/>
      <c r="G35" s="47"/>
      <c r="H35" s="47"/>
      <c r="I35" s="47"/>
      <c r="J35" s="48"/>
      <c r="K35" s="61"/>
      <c r="L35" s="61"/>
      <c r="M35" s="10">
        <f t="shared" si="0"/>
      </c>
      <c r="N35" s="10">
        <f t="shared" si="1"/>
      </c>
      <c r="O35" s="11" t="s">
        <v>518</v>
      </c>
      <c r="P35" s="12">
        <f t="shared" si="7"/>
      </c>
      <c r="Q35" s="12" t="str">
        <f t="shared" si="2"/>
        <v>　</v>
      </c>
      <c r="R35" s="12" t="str">
        <f t="shared" si="3"/>
        <v>　</v>
      </c>
      <c r="S35" s="12">
        <f>IF(C35="","",VLOOKUP(M35,'関数用（提出必要なし）'!$A:$B,2,0))</f>
      </c>
      <c r="T35" s="13">
        <f t="shared" si="4"/>
      </c>
    </row>
    <row r="36" spans="1:20" ht="30.75" customHeight="1" thickBot="1">
      <c r="A36" s="267"/>
      <c r="B36" s="49">
        <v>4</v>
      </c>
      <c r="C36" s="49"/>
      <c r="D36" s="50"/>
      <c r="E36" s="49"/>
      <c r="F36" s="50"/>
      <c r="G36" s="51"/>
      <c r="H36" s="51"/>
      <c r="I36" s="51"/>
      <c r="J36" s="52"/>
      <c r="K36" s="58"/>
      <c r="L36" s="58"/>
      <c r="M36" s="10">
        <f t="shared" si="0"/>
      </c>
      <c r="N36" s="10">
        <f t="shared" si="1"/>
      </c>
      <c r="O36" s="11" t="s">
        <v>518</v>
      </c>
      <c r="P36" s="12">
        <f t="shared" si="7"/>
      </c>
      <c r="Q36" s="12" t="str">
        <f t="shared" si="2"/>
        <v>　</v>
      </c>
      <c r="R36" s="12" t="str">
        <f t="shared" si="3"/>
        <v>　</v>
      </c>
      <c r="S36" s="12">
        <f>IF(C36="","",VLOOKUP(M36,'関数用（提出必要なし）'!$A:$B,2,0))</f>
      </c>
      <c r="T36" s="13">
        <f t="shared" si="4"/>
      </c>
    </row>
    <row r="37" spans="1:12" ht="13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3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3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3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3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3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3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</sheetData>
  <sheetProtection formatCells="0" formatColumns="0" formatRows="0"/>
  <protectedRanges>
    <protectedRange sqref="C5:J36" name="氏名等"/>
  </protectedRanges>
  <mergeCells count="10">
    <mergeCell ref="A29:A32"/>
    <mergeCell ref="B2:C2"/>
    <mergeCell ref="E2:F2"/>
    <mergeCell ref="A5:A8"/>
    <mergeCell ref="A33:A36"/>
    <mergeCell ref="A21:A24"/>
    <mergeCell ref="A17:A20"/>
    <mergeCell ref="A13:A16"/>
    <mergeCell ref="A9:A12"/>
    <mergeCell ref="A25:A28"/>
  </mergeCells>
  <conditionalFormatting sqref="H2 B2 E2">
    <cfRule type="cellIs" priority="1" dxfId="11" operator="equal" stopIfTrue="1">
      <formula>0</formula>
    </cfRule>
  </conditionalFormatting>
  <dataValidations count="13">
    <dataValidation allowBlank="1" showInputMessage="1" showErrorMessage="1" imeMode="off" sqref="M5:N36"/>
    <dataValidation allowBlank="1" showInputMessage="1" showErrorMessage="1" imeMode="on" sqref="P5:T36"/>
    <dataValidation type="list" allowBlank="1" showInputMessage="1" showErrorMessage="1" sqref="O5:O36">
      <formula1>"50,55,60,66,73,81,90,90超,44,48,52,57,63,70,70超"</formula1>
    </dataValidation>
    <dataValidation type="list" allowBlank="1" showInputMessage="1" showErrorMessage="1" sqref="G5:G36">
      <formula1>"1,2,3"</formula1>
    </dataValidation>
    <dataValidation type="list" allowBlank="1" showInputMessage="1" showErrorMessage="1" sqref="H5:H36">
      <formula1>"初"</formula1>
    </dataValidation>
    <dataValidation type="decimal" allowBlank="1" showInputMessage="1" showErrorMessage="1" error="入力ミスor階級間違いの可能性有り（再入力）" sqref="I29:I32">
      <formula1>81.01</formula1>
      <formula2>90</formula2>
    </dataValidation>
    <dataValidation type="decimal" allowBlank="1" showInputMessage="1" showErrorMessage="1" error="入力ミスor階級間違いの可能性有り（再入力）" sqref="I33:I36">
      <formula1>90.01</formula1>
      <formula2>1000</formula2>
    </dataValidation>
    <dataValidation type="decimal" allowBlank="1" showInputMessage="1" showErrorMessage="1" error="入力ミスor階級間違いの可能性有り（再入力）" sqref="I13:I16">
      <formula1>55.01</formula1>
      <formula2>60</formula2>
    </dataValidation>
    <dataValidation type="decimal" allowBlank="1" showInputMessage="1" showErrorMessage="1" error="入力ミスor階級間違いの可能性有り（再入力）" sqref="I5:I8">
      <formula1>0</formula1>
      <formula2>50</formula2>
    </dataValidation>
    <dataValidation type="decimal" allowBlank="1" showInputMessage="1" showErrorMessage="1" error="入力ミスor階級間違いの可能性有り（再入力）" sqref="I9:I12">
      <formula1>50.01</formula1>
      <formula2>55</formula2>
    </dataValidation>
    <dataValidation type="decimal" allowBlank="1" showInputMessage="1" showErrorMessage="1" error="入力ミスor階級間違いの可能性有り（再入力）" sqref="I17:I20">
      <formula1>60.01</formula1>
      <formula2>66</formula2>
    </dataValidation>
    <dataValidation type="decimal" allowBlank="1" showInputMessage="1" showErrorMessage="1" error="入力ミスor階級間違いの可能性有り（再入力）" sqref="I21:I24">
      <formula1>66.01</formula1>
      <formula2>73</formula2>
    </dataValidation>
    <dataValidation type="decimal" allowBlank="1" showInputMessage="1" showErrorMessage="1" error="入力ミスor階級間違いの可能性有り（再入力）" sqref="I25:I28">
      <formula1>73.01</formula1>
      <formula2>81</formula2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8.75390625" style="3" customWidth="1"/>
    <col min="2" max="2" width="4.375" style="3" customWidth="1"/>
    <col min="3" max="6" width="12.625" style="3" customWidth="1"/>
    <col min="7" max="9" width="7.625" style="3" customWidth="1"/>
    <col min="10" max="10" width="8.875" style="3" customWidth="1"/>
    <col min="11" max="12" width="15.75390625" style="3" customWidth="1"/>
    <col min="13" max="16" width="9.50390625" style="3" customWidth="1"/>
    <col min="17" max="18" width="15.25390625" style="3" customWidth="1"/>
    <col min="19" max="20" width="9.50390625" style="3" customWidth="1"/>
    <col min="21" max="16384" width="9.00390625" style="3" customWidth="1"/>
  </cols>
  <sheetData>
    <row r="1" spans="1:13" ht="34.5" customHeight="1">
      <c r="A1" s="40" t="s">
        <v>595</v>
      </c>
      <c r="B1" s="14"/>
      <c r="C1" s="14"/>
      <c r="D1" s="14"/>
      <c r="E1" s="14"/>
      <c r="F1" s="14"/>
      <c r="G1" s="14"/>
      <c r="H1" s="14"/>
      <c r="I1" s="14"/>
      <c r="J1" s="14"/>
      <c r="K1" s="59"/>
      <c r="L1" s="59"/>
      <c r="M1" s="5"/>
    </row>
    <row r="2" spans="1:12" s="4" customFormat="1" ht="35.25" customHeight="1">
      <c r="A2" s="15" t="s">
        <v>589</v>
      </c>
      <c r="B2" s="263" t="e">
        <f>VLOOKUP(H2,'関数用（提出必要なし）'!$A:$K,3,0)</f>
        <v>#N/A</v>
      </c>
      <c r="C2" s="264"/>
      <c r="D2" s="15" t="s">
        <v>2</v>
      </c>
      <c r="E2" s="263">
        <f>'№１'!$C$5&amp;'№１'!$C$6&amp;'№１'!$C$7</f>
      </c>
      <c r="F2" s="264"/>
      <c r="G2" s="15" t="s">
        <v>588</v>
      </c>
      <c r="H2" s="16">
        <f>'№１'!$C$2</f>
        <v>0</v>
      </c>
      <c r="I2" s="15" t="s">
        <v>21</v>
      </c>
      <c r="J2" s="15"/>
      <c r="K2" s="60"/>
      <c r="L2" s="60"/>
    </row>
    <row r="3" spans="1:12" ht="10.5" customHeight="1" thickBot="1">
      <c r="A3" s="17"/>
      <c r="B3" s="18"/>
      <c r="C3" s="19"/>
      <c r="D3" s="19"/>
      <c r="E3" s="19"/>
      <c r="F3" s="19"/>
      <c r="G3" s="17"/>
      <c r="H3" s="17"/>
      <c r="I3" s="17"/>
      <c r="J3" s="17"/>
      <c r="K3" s="58"/>
      <c r="L3" s="58"/>
    </row>
    <row r="4" spans="1:20" ht="30.75" customHeight="1" thickBot="1">
      <c r="A4" s="66" t="s">
        <v>22</v>
      </c>
      <c r="B4" s="67"/>
      <c r="C4" s="67" t="s">
        <v>503</v>
      </c>
      <c r="D4" s="68" t="s">
        <v>504</v>
      </c>
      <c r="E4" s="67" t="s">
        <v>516</v>
      </c>
      <c r="F4" s="68" t="s">
        <v>517</v>
      </c>
      <c r="G4" s="69" t="s">
        <v>17</v>
      </c>
      <c r="H4" s="69" t="s">
        <v>18</v>
      </c>
      <c r="I4" s="69" t="s">
        <v>19</v>
      </c>
      <c r="J4" s="70" t="s">
        <v>590</v>
      </c>
      <c r="K4" s="58"/>
      <c r="L4" s="58"/>
      <c r="M4" s="10" t="s">
        <v>6</v>
      </c>
      <c r="N4" s="10" t="s">
        <v>505</v>
      </c>
      <c r="O4" s="11" t="s">
        <v>22</v>
      </c>
      <c r="P4" s="12" t="s">
        <v>506</v>
      </c>
      <c r="Q4" s="12" t="s">
        <v>16</v>
      </c>
      <c r="R4" s="12" t="s">
        <v>507</v>
      </c>
      <c r="S4" s="12" t="s">
        <v>0</v>
      </c>
      <c r="T4" s="13" t="s">
        <v>17</v>
      </c>
    </row>
    <row r="5" spans="1:20" ht="30.75" customHeight="1">
      <c r="A5" s="260" t="s">
        <v>548</v>
      </c>
      <c r="B5" s="71">
        <v>1</v>
      </c>
      <c r="C5" s="71"/>
      <c r="D5" s="72"/>
      <c r="E5" s="71"/>
      <c r="F5" s="72"/>
      <c r="G5" s="73"/>
      <c r="H5" s="73"/>
      <c r="I5" s="151"/>
      <c r="J5" s="74"/>
      <c r="K5" s="58"/>
      <c r="L5" s="58"/>
      <c r="M5" s="10">
        <f>IF(C5="","",$H$2)</f>
      </c>
      <c r="N5" s="10">
        <f>IF(C5="","",2)</f>
      </c>
      <c r="O5" s="11">
        <v>40</v>
      </c>
      <c r="P5" s="12">
        <f aca="true" t="shared" si="0" ref="P5:P12">IF(N5=1,"男",IF(N5=2,"女",""))</f>
      </c>
      <c r="Q5" s="12" t="str">
        <f>C5&amp;"　"&amp;D5</f>
        <v>　</v>
      </c>
      <c r="R5" s="12" t="str">
        <f>E5&amp;"　"&amp;F5</f>
        <v>　</v>
      </c>
      <c r="S5" s="12">
        <f>IF(C5="","",VLOOKUP(M5,'関数用（提出必要なし）'!$A:$B,2,0))</f>
      </c>
      <c r="T5" s="13">
        <f>IF(C5="","",G5)</f>
      </c>
    </row>
    <row r="6" spans="1:20" ht="30.75" customHeight="1">
      <c r="A6" s="261"/>
      <c r="B6" s="75">
        <v>2</v>
      </c>
      <c r="C6" s="75"/>
      <c r="D6" s="76"/>
      <c r="E6" s="75"/>
      <c r="F6" s="76"/>
      <c r="G6" s="77"/>
      <c r="H6" s="77"/>
      <c r="I6" s="77"/>
      <c r="J6" s="78"/>
      <c r="K6" s="58"/>
      <c r="L6" s="58"/>
      <c r="M6" s="10">
        <f>IF(C6="","",$H$2)</f>
      </c>
      <c r="N6" s="10">
        <f>IF(C6="","",2)</f>
      </c>
      <c r="O6" s="11">
        <v>40</v>
      </c>
      <c r="P6" s="12">
        <f t="shared" si="0"/>
      </c>
      <c r="Q6" s="12" t="str">
        <f>C6&amp;"　"&amp;D6</f>
        <v>　</v>
      </c>
      <c r="R6" s="12" t="str">
        <f>E6&amp;"　"&amp;F6</f>
        <v>　</v>
      </c>
      <c r="S6" s="12">
        <f>IF(C6="","",VLOOKUP(M6,'関数用（提出必要なし）'!$A:$B,2,0))</f>
      </c>
      <c r="T6" s="13">
        <f>IF(C6="","",G6)</f>
      </c>
    </row>
    <row r="7" spans="1:20" ht="30.75" customHeight="1">
      <c r="A7" s="261"/>
      <c r="B7" s="75">
        <v>3</v>
      </c>
      <c r="C7" s="75"/>
      <c r="D7" s="76"/>
      <c r="E7" s="75"/>
      <c r="F7" s="76"/>
      <c r="G7" s="77"/>
      <c r="H7" s="77"/>
      <c r="I7" s="77"/>
      <c r="J7" s="78"/>
      <c r="K7" s="58"/>
      <c r="L7" s="58"/>
      <c r="M7" s="10">
        <f>IF(C7="","",$H$2)</f>
      </c>
      <c r="N7" s="10">
        <f>IF(C7="","",2)</f>
      </c>
      <c r="O7" s="11">
        <v>40</v>
      </c>
      <c r="P7" s="12">
        <f t="shared" si="0"/>
      </c>
      <c r="Q7" s="12" t="str">
        <f>C7&amp;"　"&amp;D7</f>
        <v>　</v>
      </c>
      <c r="R7" s="12" t="str">
        <f>E7&amp;"　"&amp;F7</f>
        <v>　</v>
      </c>
      <c r="S7" s="12">
        <f>IF(C7="","",VLOOKUP(M7,'関数用（提出必要なし）'!$A:$B,2,0))</f>
      </c>
      <c r="T7" s="13">
        <f>IF(C7="","",G7)</f>
      </c>
    </row>
    <row r="8" spans="1:20" ht="30.75" customHeight="1" thickBot="1">
      <c r="A8" s="262"/>
      <c r="B8" s="79">
        <v>4</v>
      </c>
      <c r="C8" s="79"/>
      <c r="D8" s="80"/>
      <c r="E8" s="79"/>
      <c r="F8" s="80"/>
      <c r="G8" s="81"/>
      <c r="H8" s="81"/>
      <c r="I8" s="81"/>
      <c r="J8" s="82"/>
      <c r="K8" s="58"/>
      <c r="L8" s="58"/>
      <c r="M8" s="10">
        <f>IF(C8="","",$H$2)</f>
      </c>
      <c r="N8" s="10">
        <f>IF(C8="","",2)</f>
      </c>
      <c r="O8" s="11">
        <v>40</v>
      </c>
      <c r="P8" s="12">
        <f t="shared" si="0"/>
      </c>
      <c r="Q8" s="12" t="str">
        <f>C8&amp;"　"&amp;D8</f>
        <v>　</v>
      </c>
      <c r="R8" s="12" t="str">
        <f>E8&amp;"　"&amp;F8</f>
        <v>　</v>
      </c>
      <c r="S8" s="12">
        <f>IF(C8="","",VLOOKUP(M8,'関数用（提出必要なし）'!$A:$B,2,0))</f>
      </c>
      <c r="T8" s="13">
        <f>IF(C8="","",G8)</f>
      </c>
    </row>
    <row r="9" spans="1:20" ht="30.75" customHeight="1">
      <c r="A9" s="260" t="s">
        <v>520</v>
      </c>
      <c r="B9" s="36">
        <v>1</v>
      </c>
      <c r="C9" s="36"/>
      <c r="D9" s="37"/>
      <c r="E9" s="36"/>
      <c r="F9" s="37"/>
      <c r="G9" s="38"/>
      <c r="H9" s="38"/>
      <c r="I9" s="38"/>
      <c r="J9" s="39"/>
      <c r="K9" s="58"/>
      <c r="L9" s="58"/>
      <c r="M9" s="10">
        <f aca="true" t="shared" si="1" ref="M9:M36">IF(C9="","",$H$2)</f>
      </c>
      <c r="N9" s="10">
        <f>IF(C9="","",2)</f>
      </c>
      <c r="O9" s="11">
        <v>44</v>
      </c>
      <c r="P9" s="12">
        <f t="shared" si="0"/>
      </c>
      <c r="Q9" s="12" t="str">
        <f aca="true" t="shared" si="2" ref="Q9:Q36">C9&amp;"　"&amp;D9</f>
        <v>　</v>
      </c>
      <c r="R9" s="12" t="str">
        <f aca="true" t="shared" si="3" ref="R9:R36">E9&amp;"　"&amp;F9</f>
        <v>　</v>
      </c>
      <c r="S9" s="12">
        <f>IF(C9="","",VLOOKUP(M9,'関数用（提出必要なし）'!$A:$B,2,0))</f>
      </c>
      <c r="T9" s="13">
        <f aca="true" t="shared" si="4" ref="T9:T36">IF(C9="","",G9)</f>
      </c>
    </row>
    <row r="10" spans="1:20" ht="30.75" customHeight="1">
      <c r="A10" s="261"/>
      <c r="B10" s="28">
        <v>2</v>
      </c>
      <c r="C10" s="28"/>
      <c r="D10" s="29"/>
      <c r="E10" s="28"/>
      <c r="F10" s="29"/>
      <c r="G10" s="30"/>
      <c r="H10" s="30"/>
      <c r="I10" s="38"/>
      <c r="J10" s="31"/>
      <c r="K10" s="58"/>
      <c r="L10" s="58"/>
      <c r="M10" s="10">
        <f t="shared" si="1"/>
      </c>
      <c r="N10" s="10">
        <f aca="true" t="shared" si="5" ref="N10:N36">IF(C10="","",2)</f>
      </c>
      <c r="O10" s="11">
        <v>44</v>
      </c>
      <c r="P10" s="12">
        <f t="shared" si="0"/>
      </c>
      <c r="Q10" s="12" t="str">
        <f t="shared" si="2"/>
        <v>　</v>
      </c>
      <c r="R10" s="12" t="str">
        <f t="shared" si="3"/>
        <v>　</v>
      </c>
      <c r="S10" s="12">
        <f>IF(C10="","",VLOOKUP(M10,'関数用（提出必要なし）'!$A:$B,2,0))</f>
      </c>
      <c r="T10" s="13">
        <f t="shared" si="4"/>
      </c>
    </row>
    <row r="11" spans="1:20" ht="30.75" customHeight="1">
      <c r="A11" s="261"/>
      <c r="B11" s="28">
        <v>3</v>
      </c>
      <c r="C11" s="28"/>
      <c r="D11" s="29"/>
      <c r="E11" s="28"/>
      <c r="F11" s="29"/>
      <c r="G11" s="30"/>
      <c r="H11" s="30"/>
      <c r="I11" s="38"/>
      <c r="J11" s="31"/>
      <c r="K11" s="61"/>
      <c r="L11" s="61"/>
      <c r="M11" s="10">
        <f t="shared" si="1"/>
      </c>
      <c r="N11" s="10">
        <f t="shared" si="5"/>
      </c>
      <c r="O11" s="11">
        <v>44</v>
      </c>
      <c r="P11" s="12">
        <f t="shared" si="0"/>
      </c>
      <c r="Q11" s="12" t="str">
        <f t="shared" si="2"/>
        <v>　</v>
      </c>
      <c r="R11" s="12" t="str">
        <f t="shared" si="3"/>
        <v>　</v>
      </c>
      <c r="S11" s="12">
        <f>IF(C11="","",VLOOKUP(M11,'関数用（提出必要なし）'!$A:$B,2,0))</f>
      </c>
      <c r="T11" s="13">
        <f t="shared" si="4"/>
      </c>
    </row>
    <row r="12" spans="1:20" ht="30.75" customHeight="1" thickBot="1">
      <c r="A12" s="262"/>
      <c r="B12" s="32">
        <v>4</v>
      </c>
      <c r="C12" s="32"/>
      <c r="D12" s="33"/>
      <c r="E12" s="32"/>
      <c r="F12" s="33"/>
      <c r="G12" s="34"/>
      <c r="H12" s="34"/>
      <c r="I12" s="38"/>
      <c r="J12" s="35"/>
      <c r="K12" s="58"/>
      <c r="L12" s="58"/>
      <c r="M12" s="10">
        <f t="shared" si="1"/>
      </c>
      <c r="N12" s="10">
        <f t="shared" si="5"/>
      </c>
      <c r="O12" s="11">
        <v>44</v>
      </c>
      <c r="P12" s="12">
        <f t="shared" si="0"/>
      </c>
      <c r="Q12" s="12" t="str">
        <f t="shared" si="2"/>
        <v>　</v>
      </c>
      <c r="R12" s="12" t="str">
        <f t="shared" si="3"/>
        <v>　</v>
      </c>
      <c r="S12" s="12">
        <f>IF(C12="","",VLOOKUP(M12,'関数用（提出必要なし）'!$A:$B,2,0))</f>
      </c>
      <c r="T12" s="13">
        <f t="shared" si="4"/>
      </c>
    </row>
    <row r="13" spans="1:20" ht="30.75" customHeight="1">
      <c r="A13" s="268" t="s">
        <v>521</v>
      </c>
      <c r="B13" s="71">
        <v>1</v>
      </c>
      <c r="C13" s="71"/>
      <c r="D13" s="72"/>
      <c r="E13" s="71"/>
      <c r="F13" s="72"/>
      <c r="G13" s="73"/>
      <c r="H13" s="73"/>
      <c r="I13" s="151"/>
      <c r="J13" s="74"/>
      <c r="K13" s="58"/>
      <c r="L13" s="58"/>
      <c r="M13" s="10">
        <f t="shared" si="1"/>
      </c>
      <c r="N13" s="10">
        <f t="shared" si="5"/>
      </c>
      <c r="O13" s="11">
        <v>48</v>
      </c>
      <c r="P13" s="12">
        <f aca="true" t="shared" si="6" ref="P13:P20">IF(N13=1,"男",IF(N13=2,"女",""))</f>
      </c>
      <c r="Q13" s="12" t="str">
        <f t="shared" si="2"/>
        <v>　</v>
      </c>
      <c r="R13" s="12" t="str">
        <f t="shared" si="3"/>
        <v>　</v>
      </c>
      <c r="S13" s="12">
        <f>IF(C13="","",VLOOKUP(M13,'関数用（提出必要なし）'!$A:$B,2,0))</f>
      </c>
      <c r="T13" s="13">
        <f t="shared" si="4"/>
      </c>
    </row>
    <row r="14" spans="1:20" ht="30.75" customHeight="1">
      <c r="A14" s="269"/>
      <c r="B14" s="75">
        <v>2</v>
      </c>
      <c r="C14" s="75"/>
      <c r="D14" s="76"/>
      <c r="E14" s="75"/>
      <c r="F14" s="76"/>
      <c r="G14" s="77"/>
      <c r="H14" s="77"/>
      <c r="I14" s="77"/>
      <c r="J14" s="78"/>
      <c r="K14" s="58"/>
      <c r="L14" s="58"/>
      <c r="M14" s="10">
        <f t="shared" si="1"/>
      </c>
      <c r="N14" s="10">
        <f t="shared" si="5"/>
      </c>
      <c r="O14" s="11">
        <v>48</v>
      </c>
      <c r="P14" s="12">
        <f t="shared" si="6"/>
      </c>
      <c r="Q14" s="12" t="str">
        <f t="shared" si="2"/>
        <v>　</v>
      </c>
      <c r="R14" s="12" t="str">
        <f t="shared" si="3"/>
        <v>　</v>
      </c>
      <c r="S14" s="12">
        <f>IF(C14="","",VLOOKUP(M14,'関数用（提出必要なし）'!$A:$B,2,0))</f>
      </c>
      <c r="T14" s="13">
        <f t="shared" si="4"/>
      </c>
    </row>
    <row r="15" spans="1:20" ht="30.75" customHeight="1">
      <c r="A15" s="269"/>
      <c r="B15" s="75">
        <v>3</v>
      </c>
      <c r="C15" s="75"/>
      <c r="D15" s="76"/>
      <c r="E15" s="75"/>
      <c r="F15" s="76"/>
      <c r="G15" s="77"/>
      <c r="H15" s="77"/>
      <c r="I15" s="77"/>
      <c r="J15" s="78"/>
      <c r="K15" s="61"/>
      <c r="L15" s="61"/>
      <c r="M15" s="10">
        <f t="shared" si="1"/>
      </c>
      <c r="N15" s="10">
        <f t="shared" si="5"/>
      </c>
      <c r="O15" s="11">
        <v>48</v>
      </c>
      <c r="P15" s="12">
        <f t="shared" si="6"/>
      </c>
      <c r="Q15" s="12" t="str">
        <f t="shared" si="2"/>
        <v>　</v>
      </c>
      <c r="R15" s="12" t="str">
        <f t="shared" si="3"/>
        <v>　</v>
      </c>
      <c r="S15" s="12">
        <f>IF(C15="","",VLOOKUP(M15,'関数用（提出必要なし）'!$A:$B,2,0))</f>
      </c>
      <c r="T15" s="13">
        <f t="shared" si="4"/>
      </c>
    </row>
    <row r="16" spans="1:20" ht="30.75" customHeight="1" thickBot="1">
      <c r="A16" s="270"/>
      <c r="B16" s="79">
        <v>4</v>
      </c>
      <c r="C16" s="79"/>
      <c r="D16" s="80"/>
      <c r="E16" s="79"/>
      <c r="F16" s="80"/>
      <c r="G16" s="81"/>
      <c r="H16" s="81"/>
      <c r="I16" s="81"/>
      <c r="J16" s="82"/>
      <c r="K16" s="58"/>
      <c r="L16" s="58"/>
      <c r="M16" s="10">
        <f t="shared" si="1"/>
      </c>
      <c r="N16" s="10">
        <f t="shared" si="5"/>
      </c>
      <c r="O16" s="11">
        <v>48</v>
      </c>
      <c r="P16" s="12">
        <f t="shared" si="6"/>
      </c>
      <c r="Q16" s="12" t="str">
        <f t="shared" si="2"/>
        <v>　</v>
      </c>
      <c r="R16" s="12" t="str">
        <f t="shared" si="3"/>
        <v>　</v>
      </c>
      <c r="S16" s="12">
        <f>IF(C16="","",VLOOKUP(M16,'関数用（提出必要なし）'!$A:$B,2,0))</f>
      </c>
      <c r="T16" s="13">
        <f t="shared" si="4"/>
      </c>
    </row>
    <row r="17" spans="1:20" ht="30.75" customHeight="1">
      <c r="A17" s="260" t="s">
        <v>522</v>
      </c>
      <c r="B17" s="24">
        <v>1</v>
      </c>
      <c r="C17" s="24"/>
      <c r="D17" s="25"/>
      <c r="E17" s="24"/>
      <c r="F17" s="25"/>
      <c r="G17" s="26"/>
      <c r="H17" s="26"/>
      <c r="I17" s="38"/>
      <c r="J17" s="27"/>
      <c r="K17" s="58"/>
      <c r="L17" s="58"/>
      <c r="M17" s="10">
        <f t="shared" si="1"/>
      </c>
      <c r="N17" s="10">
        <f t="shared" si="5"/>
      </c>
      <c r="O17" s="11">
        <v>52</v>
      </c>
      <c r="P17" s="12">
        <f t="shared" si="6"/>
      </c>
      <c r="Q17" s="12" t="str">
        <f t="shared" si="2"/>
        <v>　</v>
      </c>
      <c r="R17" s="12" t="str">
        <f t="shared" si="3"/>
        <v>　</v>
      </c>
      <c r="S17" s="12">
        <f>IF(C17="","",VLOOKUP(M17,'関数用（提出必要なし）'!$A:$B,2,0))</f>
      </c>
      <c r="T17" s="13">
        <f t="shared" si="4"/>
      </c>
    </row>
    <row r="18" spans="1:20" ht="30.75" customHeight="1">
      <c r="A18" s="261"/>
      <c r="B18" s="28">
        <v>2</v>
      </c>
      <c r="C18" s="28"/>
      <c r="D18" s="29"/>
      <c r="E18" s="28"/>
      <c r="F18" s="29"/>
      <c r="G18" s="30"/>
      <c r="H18" s="30"/>
      <c r="I18" s="30"/>
      <c r="J18" s="31"/>
      <c r="K18" s="58"/>
      <c r="L18" s="58"/>
      <c r="M18" s="10">
        <f t="shared" si="1"/>
      </c>
      <c r="N18" s="10">
        <f t="shared" si="5"/>
      </c>
      <c r="O18" s="11">
        <v>52</v>
      </c>
      <c r="P18" s="12">
        <f t="shared" si="6"/>
      </c>
      <c r="Q18" s="12" t="str">
        <f t="shared" si="2"/>
        <v>　</v>
      </c>
      <c r="R18" s="12" t="str">
        <f t="shared" si="3"/>
        <v>　</v>
      </c>
      <c r="S18" s="12">
        <f>IF(C18="","",VLOOKUP(M18,'関数用（提出必要なし）'!$A:$B,2,0))</f>
      </c>
      <c r="T18" s="13">
        <f t="shared" si="4"/>
      </c>
    </row>
    <row r="19" spans="1:20" ht="30.75" customHeight="1">
      <c r="A19" s="261"/>
      <c r="B19" s="28">
        <v>3</v>
      </c>
      <c r="C19" s="28"/>
      <c r="D19" s="29"/>
      <c r="E19" s="28"/>
      <c r="F19" s="29"/>
      <c r="G19" s="30"/>
      <c r="H19" s="30"/>
      <c r="I19" s="30"/>
      <c r="J19" s="31"/>
      <c r="K19" s="61"/>
      <c r="L19" s="61"/>
      <c r="M19" s="10">
        <f t="shared" si="1"/>
      </c>
      <c r="N19" s="10">
        <f t="shared" si="5"/>
      </c>
      <c r="O19" s="11">
        <v>52</v>
      </c>
      <c r="P19" s="12">
        <f t="shared" si="6"/>
      </c>
      <c r="Q19" s="12" t="str">
        <f t="shared" si="2"/>
        <v>　</v>
      </c>
      <c r="R19" s="12" t="str">
        <f t="shared" si="3"/>
        <v>　</v>
      </c>
      <c r="S19" s="12">
        <f>IF(C19="","",VLOOKUP(M19,'関数用（提出必要なし）'!$A:$B,2,0))</f>
      </c>
      <c r="T19" s="13">
        <f t="shared" si="4"/>
      </c>
    </row>
    <row r="20" spans="1:20" ht="30.75" customHeight="1" thickBot="1">
      <c r="A20" s="262"/>
      <c r="B20" s="32">
        <v>4</v>
      </c>
      <c r="C20" s="32"/>
      <c r="D20" s="33"/>
      <c r="E20" s="32"/>
      <c r="F20" s="33"/>
      <c r="G20" s="34"/>
      <c r="H20" s="34"/>
      <c r="I20" s="34"/>
      <c r="J20" s="35"/>
      <c r="K20" s="58"/>
      <c r="L20" s="58"/>
      <c r="M20" s="10">
        <f t="shared" si="1"/>
      </c>
      <c r="N20" s="10">
        <f t="shared" si="5"/>
      </c>
      <c r="O20" s="11">
        <v>52</v>
      </c>
      <c r="P20" s="12">
        <f t="shared" si="6"/>
      </c>
      <c r="Q20" s="12" t="str">
        <f t="shared" si="2"/>
        <v>　</v>
      </c>
      <c r="R20" s="12" t="str">
        <f t="shared" si="3"/>
        <v>　</v>
      </c>
      <c r="S20" s="12">
        <f>IF(C20="","",VLOOKUP(M20,'関数用（提出必要なし）'!$A:$B,2,0))</f>
      </c>
      <c r="T20" s="13">
        <f t="shared" si="4"/>
      </c>
    </row>
    <row r="21" spans="1:20" ht="30.75" customHeight="1">
      <c r="A21" s="268" t="s">
        <v>523</v>
      </c>
      <c r="B21" s="71">
        <v>1</v>
      </c>
      <c r="C21" s="71"/>
      <c r="D21" s="72"/>
      <c r="E21" s="71"/>
      <c r="F21" s="72"/>
      <c r="G21" s="73"/>
      <c r="H21" s="73"/>
      <c r="I21" s="73"/>
      <c r="J21" s="74"/>
      <c r="K21" s="58"/>
      <c r="L21" s="58"/>
      <c r="M21" s="10">
        <f t="shared" si="1"/>
      </c>
      <c r="N21" s="10">
        <f t="shared" si="5"/>
      </c>
      <c r="O21" s="11">
        <v>57</v>
      </c>
      <c r="P21" s="12">
        <f>IF(N21=1,"男",IF(N21=2,"女",""))</f>
      </c>
      <c r="Q21" s="12" t="str">
        <f t="shared" si="2"/>
        <v>　</v>
      </c>
      <c r="R21" s="12" t="str">
        <f t="shared" si="3"/>
        <v>　</v>
      </c>
      <c r="S21" s="12">
        <f>IF(C21="","",VLOOKUP(M21,'関数用（提出必要なし）'!$A:$B,2,0))</f>
      </c>
      <c r="T21" s="13">
        <f t="shared" si="4"/>
      </c>
    </row>
    <row r="22" spans="1:20" ht="30.75" customHeight="1">
      <c r="A22" s="269"/>
      <c r="B22" s="75">
        <v>2</v>
      </c>
      <c r="C22" s="75"/>
      <c r="D22" s="76"/>
      <c r="E22" s="75"/>
      <c r="F22" s="76"/>
      <c r="G22" s="77"/>
      <c r="H22" s="77"/>
      <c r="I22" s="77"/>
      <c r="J22" s="78"/>
      <c r="K22" s="58"/>
      <c r="L22" s="58"/>
      <c r="M22" s="10">
        <f t="shared" si="1"/>
      </c>
      <c r="N22" s="10">
        <f t="shared" si="5"/>
      </c>
      <c r="O22" s="11">
        <v>57</v>
      </c>
      <c r="P22" s="12">
        <f>IF(N22=1,"男",IF(N22=2,"女",""))</f>
      </c>
      <c r="Q22" s="12" t="str">
        <f t="shared" si="2"/>
        <v>　</v>
      </c>
      <c r="R22" s="12" t="str">
        <f t="shared" si="3"/>
        <v>　</v>
      </c>
      <c r="S22" s="12">
        <f>IF(C22="","",VLOOKUP(M22,'関数用（提出必要なし）'!$A:$B,2,0))</f>
      </c>
      <c r="T22" s="13">
        <f t="shared" si="4"/>
      </c>
    </row>
    <row r="23" spans="1:20" ht="30.75" customHeight="1">
      <c r="A23" s="269"/>
      <c r="B23" s="75">
        <v>3</v>
      </c>
      <c r="C23" s="75"/>
      <c r="D23" s="76"/>
      <c r="E23" s="75"/>
      <c r="F23" s="76"/>
      <c r="G23" s="77"/>
      <c r="H23" s="77"/>
      <c r="I23" s="77"/>
      <c r="J23" s="78"/>
      <c r="K23" s="61"/>
      <c r="L23" s="61"/>
      <c r="M23" s="10">
        <f t="shared" si="1"/>
      </c>
      <c r="N23" s="10">
        <f t="shared" si="5"/>
      </c>
      <c r="O23" s="11">
        <v>57</v>
      </c>
      <c r="P23" s="12">
        <f>IF(N23=1,"男",IF(N23=2,"女",""))</f>
      </c>
      <c r="Q23" s="12" t="str">
        <f t="shared" si="2"/>
        <v>　</v>
      </c>
      <c r="R23" s="12" t="str">
        <f t="shared" si="3"/>
        <v>　</v>
      </c>
      <c r="S23" s="12">
        <f>IF(C23="","",VLOOKUP(M23,'関数用（提出必要なし）'!$A:$B,2,0))</f>
      </c>
      <c r="T23" s="13">
        <f t="shared" si="4"/>
      </c>
    </row>
    <row r="24" spans="1:20" ht="30.75" customHeight="1" thickBot="1">
      <c r="A24" s="270"/>
      <c r="B24" s="79">
        <v>4</v>
      </c>
      <c r="C24" s="79"/>
      <c r="D24" s="80"/>
      <c r="E24" s="79"/>
      <c r="F24" s="80"/>
      <c r="G24" s="81"/>
      <c r="H24" s="81"/>
      <c r="I24" s="81"/>
      <c r="J24" s="82"/>
      <c r="K24" s="58"/>
      <c r="L24" s="58"/>
      <c r="M24" s="10">
        <f t="shared" si="1"/>
      </c>
      <c r="N24" s="10">
        <f t="shared" si="5"/>
      </c>
      <c r="O24" s="11">
        <v>57</v>
      </c>
      <c r="P24" s="12">
        <f>IF(N24=1,"男",IF(N24=2,"女",""))</f>
      </c>
      <c r="Q24" s="12" t="str">
        <f t="shared" si="2"/>
        <v>　</v>
      </c>
      <c r="R24" s="12" t="str">
        <f t="shared" si="3"/>
        <v>　</v>
      </c>
      <c r="S24" s="12">
        <f>IF(C24="","",VLOOKUP(M24,'関数用（提出必要なし）'!$A:$B,2,0))</f>
      </c>
      <c r="T24" s="13">
        <f t="shared" si="4"/>
      </c>
    </row>
    <row r="25" spans="1:20" ht="30.75" customHeight="1">
      <c r="A25" s="260" t="s">
        <v>524</v>
      </c>
      <c r="B25" s="24">
        <v>1</v>
      </c>
      <c r="C25" s="24"/>
      <c r="D25" s="25"/>
      <c r="E25" s="24"/>
      <c r="F25" s="25"/>
      <c r="G25" s="26"/>
      <c r="H25" s="26"/>
      <c r="I25" s="38"/>
      <c r="J25" s="27"/>
      <c r="K25" s="58"/>
      <c r="L25" s="58"/>
      <c r="M25" s="10">
        <f t="shared" si="1"/>
      </c>
      <c r="N25" s="10">
        <f t="shared" si="5"/>
      </c>
      <c r="O25" s="11">
        <v>63</v>
      </c>
      <c r="P25" s="12">
        <f aca="true" t="shared" si="7" ref="P25:P36">IF(N25=1,"男",IF(N25=2,"女",""))</f>
      </c>
      <c r="Q25" s="12" t="str">
        <f t="shared" si="2"/>
        <v>　</v>
      </c>
      <c r="R25" s="12" t="str">
        <f t="shared" si="3"/>
        <v>　</v>
      </c>
      <c r="S25" s="12">
        <f>IF(C25="","",VLOOKUP(M25,'関数用（提出必要なし）'!$A:$B,2,0))</f>
      </c>
      <c r="T25" s="13">
        <f t="shared" si="4"/>
      </c>
    </row>
    <row r="26" spans="1:20" ht="30.75" customHeight="1">
      <c r="A26" s="261"/>
      <c r="B26" s="28">
        <v>2</v>
      </c>
      <c r="C26" s="28"/>
      <c r="D26" s="29"/>
      <c r="E26" s="28"/>
      <c r="F26" s="29"/>
      <c r="G26" s="30"/>
      <c r="H26" s="30"/>
      <c r="I26" s="30"/>
      <c r="J26" s="31"/>
      <c r="K26" s="58"/>
      <c r="L26" s="58"/>
      <c r="M26" s="10">
        <f t="shared" si="1"/>
      </c>
      <c r="N26" s="10">
        <f t="shared" si="5"/>
      </c>
      <c r="O26" s="11">
        <v>63</v>
      </c>
      <c r="P26" s="12">
        <f t="shared" si="7"/>
      </c>
      <c r="Q26" s="12" t="str">
        <f t="shared" si="2"/>
        <v>　</v>
      </c>
      <c r="R26" s="12" t="str">
        <f t="shared" si="3"/>
        <v>　</v>
      </c>
      <c r="S26" s="12">
        <f>IF(C26="","",VLOOKUP(M26,'関数用（提出必要なし）'!$A:$B,2,0))</f>
      </c>
      <c r="T26" s="13">
        <f t="shared" si="4"/>
      </c>
    </row>
    <row r="27" spans="1:20" ht="30.75" customHeight="1">
      <c r="A27" s="261"/>
      <c r="B27" s="28">
        <v>3</v>
      </c>
      <c r="C27" s="28"/>
      <c r="D27" s="29"/>
      <c r="E27" s="28"/>
      <c r="F27" s="29"/>
      <c r="G27" s="30"/>
      <c r="H27" s="30"/>
      <c r="I27" s="30"/>
      <c r="J27" s="31"/>
      <c r="K27" s="61"/>
      <c r="L27" s="61"/>
      <c r="M27" s="10">
        <f t="shared" si="1"/>
      </c>
      <c r="N27" s="10">
        <f t="shared" si="5"/>
      </c>
      <c r="O27" s="11">
        <v>63</v>
      </c>
      <c r="P27" s="12">
        <f t="shared" si="7"/>
      </c>
      <c r="Q27" s="12" t="str">
        <f t="shared" si="2"/>
        <v>　</v>
      </c>
      <c r="R27" s="12" t="str">
        <f t="shared" si="3"/>
        <v>　</v>
      </c>
      <c r="S27" s="12">
        <f>IF(C27="","",VLOOKUP(M27,'関数用（提出必要なし）'!$A:$B,2,0))</f>
      </c>
      <c r="T27" s="13">
        <f t="shared" si="4"/>
      </c>
    </row>
    <row r="28" spans="1:20" ht="30.75" customHeight="1" thickBot="1">
      <c r="A28" s="262"/>
      <c r="B28" s="32">
        <v>4</v>
      </c>
      <c r="C28" s="32"/>
      <c r="D28" s="33"/>
      <c r="E28" s="32"/>
      <c r="F28" s="33"/>
      <c r="G28" s="34"/>
      <c r="H28" s="34"/>
      <c r="I28" s="34"/>
      <c r="J28" s="35"/>
      <c r="K28" s="58"/>
      <c r="L28" s="58"/>
      <c r="M28" s="10">
        <f t="shared" si="1"/>
      </c>
      <c r="N28" s="10">
        <f t="shared" si="5"/>
      </c>
      <c r="O28" s="11">
        <v>63</v>
      </c>
      <c r="P28" s="12">
        <f t="shared" si="7"/>
      </c>
      <c r="Q28" s="12" t="str">
        <f t="shared" si="2"/>
        <v>　</v>
      </c>
      <c r="R28" s="12" t="str">
        <f t="shared" si="3"/>
        <v>　</v>
      </c>
      <c r="S28" s="12">
        <f>IF(C28="","",VLOOKUP(M28,'関数用（提出必要なし）'!$A:$B,2,0))</f>
      </c>
      <c r="T28" s="13">
        <f t="shared" si="4"/>
      </c>
    </row>
    <row r="29" spans="1:20" ht="30.75" customHeight="1">
      <c r="A29" s="268" t="s">
        <v>525</v>
      </c>
      <c r="B29" s="71">
        <v>1</v>
      </c>
      <c r="C29" s="71"/>
      <c r="D29" s="72"/>
      <c r="E29" s="71"/>
      <c r="F29" s="72"/>
      <c r="G29" s="73"/>
      <c r="H29" s="73"/>
      <c r="I29" s="73"/>
      <c r="J29" s="74"/>
      <c r="K29" s="58"/>
      <c r="L29" s="58"/>
      <c r="M29" s="10">
        <f t="shared" si="1"/>
      </c>
      <c r="N29" s="10">
        <f t="shared" si="5"/>
      </c>
      <c r="O29" s="11">
        <v>70</v>
      </c>
      <c r="P29" s="12">
        <f t="shared" si="7"/>
      </c>
      <c r="Q29" s="12" t="str">
        <f t="shared" si="2"/>
        <v>　</v>
      </c>
      <c r="R29" s="12" t="str">
        <f t="shared" si="3"/>
        <v>　</v>
      </c>
      <c r="S29" s="12">
        <f>IF(C29="","",VLOOKUP(M29,'関数用（提出必要なし）'!$A:$B,2,0))</f>
      </c>
      <c r="T29" s="13">
        <f t="shared" si="4"/>
      </c>
    </row>
    <row r="30" spans="1:20" ht="30.75" customHeight="1">
      <c r="A30" s="269"/>
      <c r="B30" s="75">
        <v>2</v>
      </c>
      <c r="C30" s="75"/>
      <c r="D30" s="76"/>
      <c r="E30" s="75"/>
      <c r="F30" s="76"/>
      <c r="G30" s="77"/>
      <c r="H30" s="77"/>
      <c r="I30" s="77"/>
      <c r="J30" s="78"/>
      <c r="K30" s="58"/>
      <c r="L30" s="58"/>
      <c r="M30" s="10">
        <f t="shared" si="1"/>
      </c>
      <c r="N30" s="10">
        <f t="shared" si="5"/>
      </c>
      <c r="O30" s="11">
        <v>70</v>
      </c>
      <c r="P30" s="12">
        <f t="shared" si="7"/>
      </c>
      <c r="Q30" s="12" t="str">
        <f t="shared" si="2"/>
        <v>　</v>
      </c>
      <c r="R30" s="12" t="str">
        <f t="shared" si="3"/>
        <v>　</v>
      </c>
      <c r="S30" s="12">
        <f>IF(C30="","",VLOOKUP(M30,'関数用（提出必要なし）'!$A:$B,2,0))</f>
      </c>
      <c r="T30" s="13">
        <f t="shared" si="4"/>
      </c>
    </row>
    <row r="31" spans="1:20" ht="30.75" customHeight="1">
      <c r="A31" s="269"/>
      <c r="B31" s="75">
        <v>3</v>
      </c>
      <c r="C31" s="75"/>
      <c r="D31" s="76"/>
      <c r="E31" s="75"/>
      <c r="F31" s="76"/>
      <c r="G31" s="77"/>
      <c r="H31" s="77"/>
      <c r="I31" s="77"/>
      <c r="J31" s="78"/>
      <c r="K31" s="61"/>
      <c r="L31" s="61"/>
      <c r="M31" s="10">
        <f t="shared" si="1"/>
      </c>
      <c r="N31" s="10">
        <f t="shared" si="5"/>
      </c>
      <c r="O31" s="11">
        <v>70</v>
      </c>
      <c r="P31" s="12">
        <f t="shared" si="7"/>
      </c>
      <c r="Q31" s="12" t="str">
        <f t="shared" si="2"/>
        <v>　</v>
      </c>
      <c r="R31" s="12" t="str">
        <f t="shared" si="3"/>
        <v>　</v>
      </c>
      <c r="S31" s="12">
        <f>IF(C31="","",VLOOKUP(M31,'関数用（提出必要なし）'!$A:$B,2,0))</f>
      </c>
      <c r="T31" s="13">
        <f t="shared" si="4"/>
      </c>
    </row>
    <row r="32" spans="1:20" ht="30.75" customHeight="1" thickBot="1">
      <c r="A32" s="270"/>
      <c r="B32" s="79">
        <v>4</v>
      </c>
      <c r="C32" s="79"/>
      <c r="D32" s="80"/>
      <c r="E32" s="79"/>
      <c r="F32" s="80"/>
      <c r="G32" s="81"/>
      <c r="H32" s="81"/>
      <c r="I32" s="81"/>
      <c r="J32" s="82"/>
      <c r="K32" s="58"/>
      <c r="L32" s="58"/>
      <c r="M32" s="10">
        <f t="shared" si="1"/>
      </c>
      <c r="N32" s="10">
        <f t="shared" si="5"/>
      </c>
      <c r="O32" s="11">
        <v>70</v>
      </c>
      <c r="P32" s="12">
        <f t="shared" si="7"/>
      </c>
      <c r="Q32" s="12" t="str">
        <f t="shared" si="2"/>
        <v>　</v>
      </c>
      <c r="R32" s="12" t="str">
        <f t="shared" si="3"/>
        <v>　</v>
      </c>
      <c r="S32" s="12">
        <f>IF(C32="","",VLOOKUP(M32,'関数用（提出必要なし）'!$A:$B,2,0))</f>
      </c>
      <c r="T32" s="13">
        <f t="shared" si="4"/>
      </c>
    </row>
    <row r="33" spans="1:20" ht="30.75" customHeight="1">
      <c r="A33" s="260" t="s">
        <v>526</v>
      </c>
      <c r="B33" s="24">
        <v>1</v>
      </c>
      <c r="C33" s="24"/>
      <c r="D33" s="25"/>
      <c r="E33" s="24"/>
      <c r="F33" s="25"/>
      <c r="G33" s="26"/>
      <c r="H33" s="26"/>
      <c r="I33" s="38"/>
      <c r="J33" s="27"/>
      <c r="K33" s="58"/>
      <c r="L33" s="58"/>
      <c r="M33" s="10">
        <f t="shared" si="1"/>
      </c>
      <c r="N33" s="10">
        <f t="shared" si="5"/>
      </c>
      <c r="O33" s="11" t="s">
        <v>519</v>
      </c>
      <c r="P33" s="12">
        <f t="shared" si="7"/>
      </c>
      <c r="Q33" s="12" t="str">
        <f t="shared" si="2"/>
        <v>　</v>
      </c>
      <c r="R33" s="12" t="str">
        <f t="shared" si="3"/>
        <v>　</v>
      </c>
      <c r="S33" s="12">
        <f>IF(C33="","",VLOOKUP(M33,'関数用（提出必要なし）'!$A:$B,2,0))</f>
      </c>
      <c r="T33" s="13">
        <f t="shared" si="4"/>
      </c>
    </row>
    <row r="34" spans="1:20" ht="30.75" customHeight="1">
      <c r="A34" s="261"/>
      <c r="B34" s="28">
        <v>2</v>
      </c>
      <c r="C34" s="28"/>
      <c r="D34" s="29"/>
      <c r="E34" s="28"/>
      <c r="F34" s="29"/>
      <c r="G34" s="30"/>
      <c r="H34" s="30"/>
      <c r="I34" s="30"/>
      <c r="J34" s="31"/>
      <c r="K34" s="58"/>
      <c r="L34" s="58"/>
      <c r="M34" s="10">
        <f t="shared" si="1"/>
      </c>
      <c r="N34" s="10">
        <f t="shared" si="5"/>
      </c>
      <c r="O34" s="11" t="s">
        <v>519</v>
      </c>
      <c r="P34" s="12">
        <f t="shared" si="7"/>
      </c>
      <c r="Q34" s="12" t="str">
        <f t="shared" si="2"/>
        <v>　</v>
      </c>
      <c r="R34" s="12" t="str">
        <f t="shared" si="3"/>
        <v>　</v>
      </c>
      <c r="S34" s="12">
        <f>IF(C34="","",VLOOKUP(M34,'関数用（提出必要なし）'!$A:$B,2,0))</f>
      </c>
      <c r="T34" s="13">
        <f t="shared" si="4"/>
      </c>
    </row>
    <row r="35" spans="1:20" ht="30.75" customHeight="1">
      <c r="A35" s="261"/>
      <c r="B35" s="28">
        <v>3</v>
      </c>
      <c r="C35" s="28"/>
      <c r="D35" s="29"/>
      <c r="E35" s="28"/>
      <c r="F35" s="29"/>
      <c r="G35" s="30"/>
      <c r="H35" s="30"/>
      <c r="I35" s="30"/>
      <c r="J35" s="31"/>
      <c r="K35" s="61"/>
      <c r="L35" s="61"/>
      <c r="M35" s="10">
        <f t="shared" si="1"/>
      </c>
      <c r="N35" s="10">
        <f t="shared" si="5"/>
      </c>
      <c r="O35" s="11" t="s">
        <v>519</v>
      </c>
      <c r="P35" s="12">
        <f t="shared" si="7"/>
      </c>
      <c r="Q35" s="12" t="str">
        <f t="shared" si="2"/>
        <v>　</v>
      </c>
      <c r="R35" s="12" t="str">
        <f t="shared" si="3"/>
        <v>　</v>
      </c>
      <c r="S35" s="12">
        <f>IF(C35="","",VLOOKUP(M35,'関数用（提出必要なし）'!$A:$B,2,0))</f>
      </c>
      <c r="T35" s="13">
        <f t="shared" si="4"/>
      </c>
    </row>
    <row r="36" spans="1:20" ht="30.75" customHeight="1" thickBot="1">
      <c r="A36" s="262"/>
      <c r="B36" s="32">
        <v>4</v>
      </c>
      <c r="C36" s="32"/>
      <c r="D36" s="33"/>
      <c r="E36" s="32"/>
      <c r="F36" s="33"/>
      <c r="G36" s="34"/>
      <c r="H36" s="34"/>
      <c r="I36" s="34"/>
      <c r="J36" s="35"/>
      <c r="K36" s="58"/>
      <c r="L36" s="58"/>
      <c r="M36" s="10">
        <f t="shared" si="1"/>
      </c>
      <c r="N36" s="10">
        <f t="shared" si="5"/>
      </c>
      <c r="O36" s="11" t="s">
        <v>519</v>
      </c>
      <c r="P36" s="12">
        <f t="shared" si="7"/>
      </c>
      <c r="Q36" s="12" t="str">
        <f t="shared" si="2"/>
        <v>　</v>
      </c>
      <c r="R36" s="12" t="str">
        <f t="shared" si="3"/>
        <v>　</v>
      </c>
      <c r="S36" s="12">
        <f>IF(C36="","",VLOOKUP(M36,'関数用（提出必要なし）'!$A:$B,2,0))</f>
      </c>
      <c r="T36" s="13">
        <f t="shared" si="4"/>
      </c>
    </row>
    <row r="37" spans="1:12" ht="13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3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3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3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3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3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3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</sheetData>
  <sheetProtection formatCells="0" formatColumns="0" formatRows="0"/>
  <protectedRanges>
    <protectedRange sqref="C5:J36" name="氏名等"/>
  </protectedRanges>
  <mergeCells count="10">
    <mergeCell ref="A25:A28"/>
    <mergeCell ref="A29:A32"/>
    <mergeCell ref="A33:A36"/>
    <mergeCell ref="B2:C2"/>
    <mergeCell ref="E2:F2"/>
    <mergeCell ref="A9:A12"/>
    <mergeCell ref="A13:A16"/>
    <mergeCell ref="A17:A20"/>
    <mergeCell ref="A21:A24"/>
    <mergeCell ref="A5:A8"/>
  </mergeCells>
  <conditionalFormatting sqref="K2:L2 G2:I2 B2:E2">
    <cfRule type="cellIs" priority="3" dxfId="11" operator="equal" stopIfTrue="1">
      <formula>0</formula>
    </cfRule>
  </conditionalFormatting>
  <dataValidations count="14">
    <dataValidation type="list" allowBlank="1" showInputMessage="1" showErrorMessage="1" sqref="H5:H36">
      <formula1>"初"</formula1>
    </dataValidation>
    <dataValidation type="list" allowBlank="1" showInputMessage="1" showErrorMessage="1" sqref="G5:G36">
      <formula1>"1,2,3"</formula1>
    </dataValidation>
    <dataValidation type="list" allowBlank="1" showInputMessage="1" showErrorMessage="1" sqref="O9:O36">
      <formula1>"50,55,60,66,73,81,90,90超,44,48,52,57,63,70,70超"</formula1>
    </dataValidation>
    <dataValidation allowBlank="1" showInputMessage="1" showErrorMessage="1" imeMode="on" sqref="P9:T36"/>
    <dataValidation allowBlank="1" showInputMessage="1" showErrorMessage="1" imeMode="off" sqref="M9:N36"/>
    <dataValidation type="decimal" allowBlank="1" showInputMessage="1" showErrorMessage="1" error="入力ミスor階級間違いの可能性有り（再入力）" sqref="I29:I32">
      <formula1>63.01</formula1>
      <formula2>70</formula2>
    </dataValidation>
    <dataValidation type="decimal" allowBlank="1" showInputMessage="1" showErrorMessage="1" error="入力ミスor階級間違いの可能性有り（再入力）" sqref="I25:I28">
      <formula1>57.01</formula1>
      <formula2>63</formula2>
    </dataValidation>
    <dataValidation type="decimal" allowBlank="1" showInputMessage="1" showErrorMessage="1" error="入力ミスor階級間違いの可能性有り（再入力）" sqref="I21:I24">
      <formula1>52.01</formula1>
      <formula2>57</formula2>
    </dataValidation>
    <dataValidation type="decimal" allowBlank="1" showInputMessage="1" showErrorMessage="1" error="入力ミスor階級間違いの可能性有り（再入力）" sqref="I17:I20">
      <formula1>48.01</formula1>
      <formula2>52</formula2>
    </dataValidation>
    <dataValidation type="decimal" allowBlank="1" showInputMessage="1" showErrorMessage="1" error="入力ミスor階級間違いの可能性有り（再入力）" sqref="I33:I36">
      <formula1>70.01</formula1>
      <formula2>120</formula2>
    </dataValidation>
    <dataValidation type="list" allowBlank="1" showInputMessage="1" showErrorMessage="1" sqref="O5:O8">
      <formula1>"50,55,60,66,73,81,90,90超,40,44,48,52,57,63,70,70超"</formula1>
    </dataValidation>
    <dataValidation type="decimal" allowBlank="1" showInputMessage="1" showErrorMessage="1" error="入力ミスor階級間違いの可能性有り（再入力）" sqref="I5:I8">
      <formula1>0</formula1>
      <formula2>40</formula2>
    </dataValidation>
    <dataValidation type="decimal" allowBlank="1" showInputMessage="1" showErrorMessage="1" error="入力ミスor階級間違いの可能性有り（再入力）" sqref="I9:I12">
      <formula1>40.01</formula1>
      <formula2>44</formula2>
    </dataValidation>
    <dataValidation type="decimal" allowBlank="1" showInputMessage="1" showErrorMessage="1" error="入力ミスor階級間違いの可能性有り（再入力）" sqref="I13:I16">
      <formula1>44.01</formula1>
      <formula2>48</formula2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82"/>
  <sheetViews>
    <sheetView view="pageBreakPreview" zoomScale="110" zoomScaleSheetLayoutView="110" zoomScalePageLayoutView="0" workbookViewId="0" topLeftCell="A10">
      <selection activeCell="A22" sqref="A22"/>
    </sheetView>
  </sheetViews>
  <sheetFormatPr defaultColWidth="9.00390625" defaultRowHeight="17.25" customHeight="1"/>
  <cols>
    <col min="1" max="1" width="4.25390625" style="63" customWidth="1"/>
    <col min="2" max="2" width="8.00390625" style="63" customWidth="1"/>
    <col min="3" max="3" width="12.25390625" style="63" customWidth="1"/>
    <col min="4" max="4" width="14.50390625" style="63" customWidth="1"/>
    <col min="5" max="5" width="8.00390625" style="63" customWidth="1"/>
    <col min="6" max="6" width="10.00390625" style="63" customWidth="1"/>
    <col min="7" max="7" width="7.25390625" style="63" bestFit="1" customWidth="1"/>
    <col min="8" max="8" width="23.00390625" style="63" bestFit="1" customWidth="1"/>
    <col min="9" max="9" width="32.00390625" style="63" customWidth="1"/>
    <col min="10" max="11" width="7.75390625" style="63" bestFit="1" customWidth="1"/>
    <col min="12" max="16384" width="9.00390625" style="63" customWidth="1"/>
  </cols>
  <sheetData>
    <row r="1" spans="1:11" ht="17.25" customHeight="1">
      <c r="A1" s="62" t="s">
        <v>24</v>
      </c>
      <c r="B1" s="62" t="s">
        <v>25</v>
      </c>
      <c r="C1" s="62" t="s">
        <v>28</v>
      </c>
      <c r="D1" s="62" t="s">
        <v>26</v>
      </c>
      <c r="E1" s="62" t="s">
        <v>27</v>
      </c>
      <c r="F1" s="62" t="s">
        <v>29</v>
      </c>
      <c r="G1" s="62" t="s">
        <v>30</v>
      </c>
      <c r="H1" s="62" t="s">
        <v>31</v>
      </c>
      <c r="I1" s="62" t="s">
        <v>492</v>
      </c>
      <c r="J1" s="62" t="s">
        <v>32</v>
      </c>
      <c r="K1" s="62" t="s">
        <v>33</v>
      </c>
    </row>
    <row r="2" spans="1:11" ht="17.25" customHeight="1">
      <c r="A2" s="62">
        <v>1</v>
      </c>
      <c r="B2" s="62" t="s">
        <v>34</v>
      </c>
      <c r="C2" s="62" t="s">
        <v>37</v>
      </c>
      <c r="D2" s="62" t="s">
        <v>35</v>
      </c>
      <c r="E2" s="62" t="s">
        <v>36</v>
      </c>
      <c r="F2" s="62" t="s">
        <v>38</v>
      </c>
      <c r="G2" s="62" t="s">
        <v>39</v>
      </c>
      <c r="H2" s="62" t="s">
        <v>40</v>
      </c>
      <c r="I2" s="62" t="s">
        <v>41</v>
      </c>
      <c r="J2" s="62" t="s">
        <v>42</v>
      </c>
      <c r="K2" s="62">
        <v>4.17</v>
      </c>
    </row>
    <row r="3" spans="1:11" ht="17.25" customHeight="1">
      <c r="A3" s="62">
        <v>2</v>
      </c>
      <c r="B3" s="62" t="s">
        <v>43</v>
      </c>
      <c r="C3" s="62" t="s">
        <v>45</v>
      </c>
      <c r="D3" s="62" t="s">
        <v>44</v>
      </c>
      <c r="E3" s="62" t="s">
        <v>36</v>
      </c>
      <c r="F3" s="62" t="s">
        <v>46</v>
      </c>
      <c r="G3" s="62" t="s">
        <v>47</v>
      </c>
      <c r="H3" s="62" t="s">
        <v>48</v>
      </c>
      <c r="I3" s="62" t="s">
        <v>49</v>
      </c>
      <c r="J3" s="62" t="s">
        <v>42</v>
      </c>
      <c r="K3" s="62">
        <v>4.18</v>
      </c>
    </row>
    <row r="4" spans="1:11" ht="17.25" customHeight="1">
      <c r="A4" s="62">
        <v>3</v>
      </c>
      <c r="B4" s="62" t="s">
        <v>50</v>
      </c>
      <c r="C4" s="62" t="s">
        <v>52</v>
      </c>
      <c r="D4" s="62" t="s">
        <v>51</v>
      </c>
      <c r="E4" s="62" t="s">
        <v>36</v>
      </c>
      <c r="F4" s="62" t="s">
        <v>53</v>
      </c>
      <c r="G4" s="62" t="s">
        <v>54</v>
      </c>
      <c r="H4" s="62" t="s">
        <v>55</v>
      </c>
      <c r="I4" s="62" t="s">
        <v>56</v>
      </c>
      <c r="J4" s="62" t="s">
        <v>42</v>
      </c>
      <c r="K4" s="62">
        <v>4.17</v>
      </c>
    </row>
    <row r="5" spans="1:11" ht="17.25" customHeight="1">
      <c r="A5" s="62">
        <v>4</v>
      </c>
      <c r="B5" s="62" t="s">
        <v>57</v>
      </c>
      <c r="C5" s="62" t="s">
        <v>59</v>
      </c>
      <c r="D5" s="62" t="s">
        <v>58</v>
      </c>
      <c r="E5" s="62" t="s">
        <v>36</v>
      </c>
      <c r="F5" s="62" t="s">
        <v>60</v>
      </c>
      <c r="G5" s="62" t="s">
        <v>61</v>
      </c>
      <c r="H5" s="62" t="s">
        <v>62</v>
      </c>
      <c r="I5" s="62" t="s">
        <v>63</v>
      </c>
      <c r="J5" s="62" t="s">
        <v>42</v>
      </c>
      <c r="K5" s="62">
        <v>4.17</v>
      </c>
    </row>
    <row r="6" spans="1:11" ht="17.25" customHeight="1">
      <c r="A6" s="62">
        <v>5</v>
      </c>
      <c r="B6" s="62" t="s">
        <v>64</v>
      </c>
      <c r="C6" s="62" t="s">
        <v>66</v>
      </c>
      <c r="D6" s="62" t="s">
        <v>65</v>
      </c>
      <c r="E6" s="62" t="s">
        <v>36</v>
      </c>
      <c r="F6" s="62" t="s">
        <v>67</v>
      </c>
      <c r="G6" s="62" t="s">
        <v>68</v>
      </c>
      <c r="H6" s="62" t="s">
        <v>69</v>
      </c>
      <c r="I6" s="62" t="s">
        <v>70</v>
      </c>
      <c r="J6" s="62" t="s">
        <v>42</v>
      </c>
      <c r="K6" s="62">
        <v>4.17</v>
      </c>
    </row>
    <row r="7" spans="1:11" ht="17.25" customHeight="1">
      <c r="A7" s="62">
        <v>6</v>
      </c>
      <c r="B7" s="62" t="s">
        <v>71</v>
      </c>
      <c r="C7" s="62" t="s">
        <v>74</v>
      </c>
      <c r="D7" s="62" t="s">
        <v>72</v>
      </c>
      <c r="E7" s="62" t="s">
        <v>73</v>
      </c>
      <c r="F7" s="62" t="s">
        <v>75</v>
      </c>
      <c r="G7" s="62" t="s">
        <v>76</v>
      </c>
      <c r="H7" s="62" t="s">
        <v>77</v>
      </c>
      <c r="I7" s="62" t="s">
        <v>78</v>
      </c>
      <c r="J7" s="62" t="s">
        <v>42</v>
      </c>
      <c r="K7" s="62">
        <v>4.15</v>
      </c>
    </row>
    <row r="8" spans="1:11" ht="17.25" customHeight="1">
      <c r="A8" s="62">
        <v>7</v>
      </c>
      <c r="B8" s="62" t="s">
        <v>79</v>
      </c>
      <c r="C8" s="62" t="s">
        <v>81</v>
      </c>
      <c r="D8" s="62" t="s">
        <v>80</v>
      </c>
      <c r="E8" s="62" t="s">
        <v>73</v>
      </c>
      <c r="F8" s="62" t="s">
        <v>82</v>
      </c>
      <c r="G8" s="62" t="s">
        <v>83</v>
      </c>
      <c r="H8" s="62" t="s">
        <v>84</v>
      </c>
      <c r="I8" s="62" t="s">
        <v>85</v>
      </c>
      <c r="J8" s="62" t="s">
        <v>42</v>
      </c>
      <c r="K8" s="62">
        <v>4.17</v>
      </c>
    </row>
    <row r="9" spans="1:11" ht="17.25" customHeight="1">
      <c r="A9" s="62">
        <v>8</v>
      </c>
      <c r="B9" s="62" t="s">
        <v>86</v>
      </c>
      <c r="C9" s="62" t="s">
        <v>88</v>
      </c>
      <c r="D9" s="62" t="s">
        <v>87</v>
      </c>
      <c r="E9" s="62" t="s">
        <v>73</v>
      </c>
      <c r="F9" s="62" t="s">
        <v>89</v>
      </c>
      <c r="G9" s="62" t="s">
        <v>90</v>
      </c>
      <c r="H9" s="62" t="s">
        <v>91</v>
      </c>
      <c r="I9" s="62" t="s">
        <v>92</v>
      </c>
      <c r="J9" s="62" t="s">
        <v>42</v>
      </c>
      <c r="K9" s="62">
        <v>4.17</v>
      </c>
    </row>
    <row r="10" spans="1:11" ht="17.25" customHeight="1">
      <c r="A10" s="62">
        <v>9</v>
      </c>
      <c r="B10" s="62" t="s">
        <v>93</v>
      </c>
      <c r="C10" s="62" t="s">
        <v>95</v>
      </c>
      <c r="D10" s="62" t="s">
        <v>94</v>
      </c>
      <c r="E10" s="62" t="s">
        <v>36</v>
      </c>
      <c r="F10" s="62" t="s">
        <v>96</v>
      </c>
      <c r="G10" s="62" t="s">
        <v>97</v>
      </c>
      <c r="H10" s="62" t="s">
        <v>98</v>
      </c>
      <c r="I10" s="62" t="s">
        <v>99</v>
      </c>
      <c r="J10" s="62" t="s">
        <v>42</v>
      </c>
      <c r="K10" s="62">
        <v>4.22</v>
      </c>
    </row>
    <row r="11" spans="1:11" ht="17.25" customHeight="1">
      <c r="A11" s="62">
        <v>10</v>
      </c>
      <c r="B11" s="62" t="s">
        <v>100</v>
      </c>
      <c r="C11" s="62" t="s">
        <v>103</v>
      </c>
      <c r="D11" s="62" t="s">
        <v>101</v>
      </c>
      <c r="E11" s="62" t="s">
        <v>102</v>
      </c>
      <c r="F11" s="62" t="s">
        <v>104</v>
      </c>
      <c r="G11" s="62" t="s">
        <v>105</v>
      </c>
      <c r="H11" s="62" t="s">
        <v>106</v>
      </c>
      <c r="I11" s="62" t="s">
        <v>107</v>
      </c>
      <c r="J11" s="62" t="s">
        <v>42</v>
      </c>
      <c r="K11" s="62">
        <v>4.21</v>
      </c>
    </row>
    <row r="12" spans="1:11" ht="17.25" customHeight="1">
      <c r="A12" s="62">
        <v>11</v>
      </c>
      <c r="B12" s="62" t="s">
        <v>108</v>
      </c>
      <c r="C12" s="62" t="s">
        <v>111</v>
      </c>
      <c r="D12" s="62" t="s">
        <v>109</v>
      </c>
      <c r="E12" s="62" t="s">
        <v>110</v>
      </c>
      <c r="F12" s="62" t="s">
        <v>112</v>
      </c>
      <c r="G12" s="62" t="s">
        <v>113</v>
      </c>
      <c r="H12" s="62" t="s">
        <v>114</v>
      </c>
      <c r="I12" s="62" t="s">
        <v>115</v>
      </c>
      <c r="J12" s="62" t="s">
        <v>42</v>
      </c>
      <c r="K12" s="62">
        <v>4.17</v>
      </c>
    </row>
    <row r="13" spans="1:11" ht="17.25" customHeight="1">
      <c r="A13" s="62">
        <v>12</v>
      </c>
      <c r="B13" s="62" t="s">
        <v>116</v>
      </c>
      <c r="C13" s="62" t="s">
        <v>118</v>
      </c>
      <c r="D13" s="62" t="s">
        <v>117</v>
      </c>
      <c r="E13" s="62" t="s">
        <v>110</v>
      </c>
      <c r="F13" s="62" t="s">
        <v>119</v>
      </c>
      <c r="G13" s="62" t="s">
        <v>113</v>
      </c>
      <c r="H13" s="62" t="s">
        <v>120</v>
      </c>
      <c r="I13" s="62" t="s">
        <v>121</v>
      </c>
      <c r="J13" s="62" t="s">
        <v>42</v>
      </c>
      <c r="K13" s="62">
        <v>4.18</v>
      </c>
    </row>
    <row r="14" spans="1:11" ht="17.25" customHeight="1">
      <c r="A14" s="62">
        <v>13</v>
      </c>
      <c r="B14" s="62" t="s">
        <v>122</v>
      </c>
      <c r="C14" s="62" t="s">
        <v>124</v>
      </c>
      <c r="D14" s="62" t="s">
        <v>123</v>
      </c>
      <c r="E14" s="62" t="s">
        <v>102</v>
      </c>
      <c r="F14" s="62" t="s">
        <v>125</v>
      </c>
      <c r="G14" s="62" t="s">
        <v>126</v>
      </c>
      <c r="H14" s="62" t="s">
        <v>127</v>
      </c>
      <c r="I14" s="62" t="s">
        <v>128</v>
      </c>
      <c r="J14" s="62" t="s">
        <v>42</v>
      </c>
      <c r="K14" s="62">
        <v>4.18</v>
      </c>
    </row>
    <row r="15" spans="1:11" ht="17.25" customHeight="1">
      <c r="A15" s="62">
        <v>14</v>
      </c>
      <c r="B15" s="62" t="s">
        <v>129</v>
      </c>
      <c r="C15" s="62" t="s">
        <v>131</v>
      </c>
      <c r="D15" s="62" t="s">
        <v>130</v>
      </c>
      <c r="E15" s="62" t="s">
        <v>102</v>
      </c>
      <c r="F15" s="62" t="s">
        <v>132</v>
      </c>
      <c r="G15" s="62" t="s">
        <v>133</v>
      </c>
      <c r="H15" s="62" t="s">
        <v>134</v>
      </c>
      <c r="I15" s="62" t="s">
        <v>135</v>
      </c>
      <c r="J15" s="62" t="s">
        <v>42</v>
      </c>
      <c r="K15" s="62">
        <v>4.23</v>
      </c>
    </row>
    <row r="16" spans="1:11" ht="17.25" customHeight="1">
      <c r="A16" s="62">
        <v>15</v>
      </c>
      <c r="B16" s="62" t="s">
        <v>136</v>
      </c>
      <c r="C16" s="62" t="s">
        <v>138</v>
      </c>
      <c r="D16" s="62" t="s">
        <v>137</v>
      </c>
      <c r="E16" s="62" t="s">
        <v>110</v>
      </c>
      <c r="F16" s="62" t="s">
        <v>139</v>
      </c>
      <c r="G16" s="62" t="s">
        <v>140</v>
      </c>
      <c r="H16" s="62" t="s">
        <v>141</v>
      </c>
      <c r="I16" s="62" t="s">
        <v>142</v>
      </c>
      <c r="J16" s="62" t="s">
        <v>42</v>
      </c>
      <c r="K16" s="62">
        <v>4.17</v>
      </c>
    </row>
    <row r="17" spans="1:11" ht="17.25" customHeight="1">
      <c r="A17" s="62">
        <v>16</v>
      </c>
      <c r="B17" s="62" t="s">
        <v>143</v>
      </c>
      <c r="C17" s="62" t="s">
        <v>145</v>
      </c>
      <c r="D17" s="62" t="s">
        <v>144</v>
      </c>
      <c r="E17" s="62" t="s">
        <v>110</v>
      </c>
      <c r="F17" s="62" t="s">
        <v>146</v>
      </c>
      <c r="G17" s="62" t="s">
        <v>147</v>
      </c>
      <c r="H17" s="62" t="s">
        <v>552</v>
      </c>
      <c r="I17" s="62" t="s">
        <v>553</v>
      </c>
      <c r="J17" s="62" t="s">
        <v>148</v>
      </c>
      <c r="K17" s="62">
        <v>4.18</v>
      </c>
    </row>
    <row r="18" spans="1:11" ht="17.25" customHeight="1">
      <c r="A18" s="62">
        <v>17</v>
      </c>
      <c r="B18" s="62" t="s">
        <v>149</v>
      </c>
      <c r="C18" s="62" t="s">
        <v>151</v>
      </c>
      <c r="D18" s="62" t="s">
        <v>150</v>
      </c>
      <c r="E18" s="62" t="s">
        <v>73</v>
      </c>
      <c r="F18" s="62" t="s">
        <v>152</v>
      </c>
      <c r="G18" s="62" t="s">
        <v>153</v>
      </c>
      <c r="H18" s="62" t="s">
        <v>154</v>
      </c>
      <c r="I18" s="62" t="s">
        <v>155</v>
      </c>
      <c r="J18" s="62" t="s">
        <v>42</v>
      </c>
      <c r="K18" s="62">
        <v>4.2</v>
      </c>
    </row>
    <row r="19" spans="1:11" ht="17.25" customHeight="1">
      <c r="A19" s="62">
        <v>18</v>
      </c>
      <c r="B19" s="62" t="s">
        <v>156</v>
      </c>
      <c r="C19" s="62" t="s">
        <v>158</v>
      </c>
      <c r="D19" s="62" t="s">
        <v>157</v>
      </c>
      <c r="E19" s="62" t="s">
        <v>73</v>
      </c>
      <c r="F19" s="62" t="s">
        <v>159</v>
      </c>
      <c r="G19" s="62" t="s">
        <v>160</v>
      </c>
      <c r="H19" s="62" t="s">
        <v>161</v>
      </c>
      <c r="I19" s="62" t="s">
        <v>162</v>
      </c>
      <c r="J19" s="62" t="s">
        <v>42</v>
      </c>
      <c r="K19" s="62">
        <v>4.2</v>
      </c>
    </row>
    <row r="20" spans="1:11" ht="17.25" customHeight="1">
      <c r="A20" s="62">
        <v>19</v>
      </c>
      <c r="B20" s="62" t="s">
        <v>163</v>
      </c>
      <c r="C20" s="62" t="s">
        <v>165</v>
      </c>
      <c r="D20" s="62" t="s">
        <v>164</v>
      </c>
      <c r="E20" s="62" t="s">
        <v>102</v>
      </c>
      <c r="F20" s="62" t="s">
        <v>166</v>
      </c>
      <c r="G20" s="62" t="s">
        <v>167</v>
      </c>
      <c r="H20" s="62" t="s">
        <v>168</v>
      </c>
      <c r="I20" s="62" t="s">
        <v>169</v>
      </c>
      <c r="J20" s="62" t="s">
        <v>170</v>
      </c>
      <c r="K20" s="62">
        <v>12.5</v>
      </c>
    </row>
    <row r="21" spans="1:11" ht="17.25" customHeight="1">
      <c r="A21" s="62">
        <v>20</v>
      </c>
      <c r="B21" s="62" t="s">
        <v>171</v>
      </c>
      <c r="C21" s="62" t="s">
        <v>173</v>
      </c>
      <c r="D21" s="62" t="s">
        <v>172</v>
      </c>
      <c r="E21" s="62" t="s">
        <v>102</v>
      </c>
      <c r="F21" s="62" t="s">
        <v>174</v>
      </c>
      <c r="G21" s="62" t="s">
        <v>175</v>
      </c>
      <c r="H21" s="62" t="s">
        <v>176</v>
      </c>
      <c r="I21" s="62" t="s">
        <v>177</v>
      </c>
      <c r="J21" s="62" t="s">
        <v>42</v>
      </c>
      <c r="K21" s="62">
        <v>4.16</v>
      </c>
    </row>
    <row r="22" spans="1:11" ht="17.25" customHeight="1">
      <c r="A22" s="62">
        <v>21</v>
      </c>
      <c r="B22" s="62" t="s">
        <v>178</v>
      </c>
      <c r="C22" s="62" t="s">
        <v>180</v>
      </c>
      <c r="D22" s="62" t="s">
        <v>179</v>
      </c>
      <c r="E22" s="62" t="s">
        <v>102</v>
      </c>
      <c r="F22" s="62" t="s">
        <v>181</v>
      </c>
      <c r="G22" s="62" t="s">
        <v>182</v>
      </c>
      <c r="H22" s="62" t="s">
        <v>563</v>
      </c>
      <c r="I22" s="62" t="s">
        <v>564</v>
      </c>
      <c r="J22" s="62" t="s">
        <v>183</v>
      </c>
      <c r="K22" s="62">
        <v>8.31</v>
      </c>
    </row>
    <row r="23" spans="1:11" ht="17.25" customHeight="1">
      <c r="A23" s="62">
        <v>22</v>
      </c>
      <c r="B23" s="62" t="s">
        <v>184</v>
      </c>
      <c r="C23" s="62" t="s">
        <v>186</v>
      </c>
      <c r="D23" s="62" t="s">
        <v>185</v>
      </c>
      <c r="E23" s="62" t="s">
        <v>36</v>
      </c>
      <c r="F23" s="62" t="s">
        <v>187</v>
      </c>
      <c r="G23" s="62" t="s">
        <v>188</v>
      </c>
      <c r="H23" s="62" t="s">
        <v>189</v>
      </c>
      <c r="I23" s="62" t="s">
        <v>190</v>
      </c>
      <c r="J23" s="62" t="s">
        <v>191</v>
      </c>
      <c r="K23" s="62">
        <v>10.1</v>
      </c>
    </row>
    <row r="24" spans="1:11" ht="17.25" customHeight="1">
      <c r="A24" s="62">
        <v>23</v>
      </c>
      <c r="B24" s="62" t="s">
        <v>192</v>
      </c>
      <c r="C24" s="62" t="s">
        <v>194</v>
      </c>
      <c r="D24" s="62" t="s">
        <v>193</v>
      </c>
      <c r="E24" s="62" t="s">
        <v>36</v>
      </c>
      <c r="F24" s="62" t="s">
        <v>195</v>
      </c>
      <c r="G24" s="62" t="s">
        <v>196</v>
      </c>
      <c r="H24" s="62" t="s">
        <v>197</v>
      </c>
      <c r="I24" s="62" t="s">
        <v>198</v>
      </c>
      <c r="J24" s="62" t="s">
        <v>199</v>
      </c>
      <c r="K24" s="62">
        <v>4.28</v>
      </c>
    </row>
    <row r="25" spans="1:11" ht="17.25" customHeight="1">
      <c r="A25" s="62">
        <v>24</v>
      </c>
      <c r="B25" s="62" t="s">
        <v>200</v>
      </c>
      <c r="C25" s="62" t="s">
        <v>202</v>
      </c>
      <c r="D25" s="62" t="s">
        <v>201</v>
      </c>
      <c r="E25" s="62" t="s">
        <v>73</v>
      </c>
      <c r="F25" s="62" t="s">
        <v>203</v>
      </c>
      <c r="G25" s="62" t="s">
        <v>160</v>
      </c>
      <c r="H25" s="62" t="s">
        <v>204</v>
      </c>
      <c r="I25" s="62" t="s">
        <v>205</v>
      </c>
      <c r="J25" s="62" t="s">
        <v>206</v>
      </c>
      <c r="K25" s="62">
        <v>4.14</v>
      </c>
    </row>
    <row r="26" spans="1:11" ht="17.25" customHeight="1">
      <c r="A26" s="62">
        <v>25</v>
      </c>
      <c r="B26" s="62" t="s">
        <v>207</v>
      </c>
      <c r="C26" s="62" t="s">
        <v>209</v>
      </c>
      <c r="D26" s="62" t="s">
        <v>208</v>
      </c>
      <c r="E26" s="62" t="s">
        <v>102</v>
      </c>
      <c r="F26" s="62" t="s">
        <v>210</v>
      </c>
      <c r="G26" s="62" t="s">
        <v>211</v>
      </c>
      <c r="H26" s="62" t="s">
        <v>212</v>
      </c>
      <c r="I26" s="62" t="s">
        <v>213</v>
      </c>
      <c r="J26" s="62" t="s">
        <v>206</v>
      </c>
      <c r="K26" s="62">
        <v>5.1</v>
      </c>
    </row>
    <row r="27" spans="1:11" ht="17.25" customHeight="1">
      <c r="A27" s="62">
        <v>26</v>
      </c>
      <c r="B27" s="62" t="s">
        <v>214</v>
      </c>
      <c r="C27" s="62" t="s">
        <v>216</v>
      </c>
      <c r="D27" s="62" t="s">
        <v>215</v>
      </c>
      <c r="E27" s="62" t="s">
        <v>36</v>
      </c>
      <c r="F27" s="62" t="s">
        <v>217</v>
      </c>
      <c r="G27" s="62" t="s">
        <v>218</v>
      </c>
      <c r="H27" s="62" t="s">
        <v>219</v>
      </c>
      <c r="I27" s="62" t="s">
        <v>220</v>
      </c>
      <c r="J27" s="62" t="s">
        <v>221</v>
      </c>
      <c r="K27" s="62">
        <v>4.28</v>
      </c>
    </row>
    <row r="28" spans="1:11" ht="17.25" customHeight="1">
      <c r="A28" s="62">
        <v>27</v>
      </c>
      <c r="B28" s="62" t="s">
        <v>222</v>
      </c>
      <c r="C28" s="62" t="s">
        <v>224</v>
      </c>
      <c r="D28" s="62" t="s">
        <v>223</v>
      </c>
      <c r="E28" s="62" t="s">
        <v>102</v>
      </c>
      <c r="F28" s="62" t="s">
        <v>225</v>
      </c>
      <c r="G28" s="62" t="s">
        <v>226</v>
      </c>
      <c r="H28" s="62" t="s">
        <v>227</v>
      </c>
      <c r="I28" s="62" t="s">
        <v>228</v>
      </c>
      <c r="J28" s="62" t="s">
        <v>229</v>
      </c>
      <c r="K28" s="62">
        <v>4.2</v>
      </c>
    </row>
    <row r="29" spans="1:11" ht="17.25" customHeight="1">
      <c r="A29" s="62">
        <v>28</v>
      </c>
      <c r="B29" s="62" t="s">
        <v>230</v>
      </c>
      <c r="C29" s="62" t="s">
        <v>232</v>
      </c>
      <c r="D29" s="62" t="s">
        <v>231</v>
      </c>
      <c r="E29" s="62" t="s">
        <v>110</v>
      </c>
      <c r="F29" s="62" t="s">
        <v>233</v>
      </c>
      <c r="G29" s="62" t="s">
        <v>147</v>
      </c>
      <c r="H29" s="62" t="s">
        <v>234</v>
      </c>
      <c r="I29" s="62" t="s">
        <v>235</v>
      </c>
      <c r="J29" s="62" t="s">
        <v>236</v>
      </c>
      <c r="K29" s="62">
        <v>4.28</v>
      </c>
    </row>
    <row r="30" spans="1:11" ht="17.25" customHeight="1">
      <c r="A30" s="62">
        <v>29</v>
      </c>
      <c r="B30" s="62" t="s">
        <v>237</v>
      </c>
      <c r="C30" s="62" t="s">
        <v>239</v>
      </c>
      <c r="D30" s="62" t="s">
        <v>238</v>
      </c>
      <c r="E30" s="62" t="s">
        <v>36</v>
      </c>
      <c r="F30" s="62" t="s">
        <v>240</v>
      </c>
      <c r="G30" s="62" t="s">
        <v>241</v>
      </c>
      <c r="H30" s="62" t="s">
        <v>242</v>
      </c>
      <c r="I30" s="62" t="s">
        <v>243</v>
      </c>
      <c r="J30" s="62" t="s">
        <v>236</v>
      </c>
      <c r="K30" s="62">
        <v>4.28</v>
      </c>
    </row>
    <row r="31" spans="1:11" ht="17.25" customHeight="1">
      <c r="A31" s="62">
        <v>30</v>
      </c>
      <c r="B31" s="62" t="s">
        <v>244</v>
      </c>
      <c r="C31" s="62" t="s">
        <v>246</v>
      </c>
      <c r="D31" s="62" t="s">
        <v>245</v>
      </c>
      <c r="E31" s="62" t="s">
        <v>73</v>
      </c>
      <c r="F31" s="62" t="s">
        <v>247</v>
      </c>
      <c r="G31" s="62" t="s">
        <v>248</v>
      </c>
      <c r="H31" s="62" t="s">
        <v>249</v>
      </c>
      <c r="I31" s="62" t="s">
        <v>250</v>
      </c>
      <c r="J31" s="62" t="s">
        <v>251</v>
      </c>
      <c r="K31" s="62">
        <v>4.3</v>
      </c>
    </row>
    <row r="32" spans="1:11" ht="17.25" customHeight="1">
      <c r="A32" s="62">
        <v>31</v>
      </c>
      <c r="B32" s="62" t="s">
        <v>252</v>
      </c>
      <c r="C32" s="62" t="s">
        <v>254</v>
      </c>
      <c r="D32" s="62" t="s">
        <v>253</v>
      </c>
      <c r="E32" s="62" t="s">
        <v>102</v>
      </c>
      <c r="F32" s="62" t="s">
        <v>255</v>
      </c>
      <c r="G32" s="62" t="s">
        <v>133</v>
      </c>
      <c r="H32" s="62" t="s">
        <v>256</v>
      </c>
      <c r="I32" s="62" t="s">
        <v>257</v>
      </c>
      <c r="J32" s="62" t="s">
        <v>258</v>
      </c>
      <c r="K32" s="62">
        <v>4.17</v>
      </c>
    </row>
    <row r="33" spans="1:11" ht="17.25" customHeight="1">
      <c r="A33" s="62">
        <v>32</v>
      </c>
      <c r="B33" s="62" t="s">
        <v>259</v>
      </c>
      <c r="C33" s="62" t="s">
        <v>261</v>
      </c>
      <c r="D33" s="62" t="s">
        <v>260</v>
      </c>
      <c r="E33" s="62" t="s">
        <v>36</v>
      </c>
      <c r="F33" s="62" t="s">
        <v>262</v>
      </c>
      <c r="G33" s="62" t="s">
        <v>263</v>
      </c>
      <c r="H33" s="62" t="s">
        <v>264</v>
      </c>
      <c r="I33" s="62" t="s">
        <v>265</v>
      </c>
      <c r="J33" s="62" t="s">
        <v>266</v>
      </c>
      <c r="K33" s="62">
        <v>4.28</v>
      </c>
    </row>
    <row r="34" spans="1:11" ht="17.25" customHeight="1">
      <c r="A34" s="62">
        <v>33</v>
      </c>
      <c r="B34" s="62" t="s">
        <v>267</v>
      </c>
      <c r="C34" s="62" t="s">
        <v>269</v>
      </c>
      <c r="D34" s="62" t="s">
        <v>268</v>
      </c>
      <c r="E34" s="62" t="s">
        <v>73</v>
      </c>
      <c r="F34" s="62" t="s">
        <v>270</v>
      </c>
      <c r="G34" s="62" t="s">
        <v>83</v>
      </c>
      <c r="H34" s="62" t="s">
        <v>271</v>
      </c>
      <c r="I34" s="62" t="s">
        <v>272</v>
      </c>
      <c r="J34" s="62" t="s">
        <v>266</v>
      </c>
      <c r="K34" s="62">
        <v>4.17</v>
      </c>
    </row>
    <row r="35" spans="1:11" ht="17.25" customHeight="1">
      <c r="A35" s="62">
        <v>34</v>
      </c>
      <c r="B35" s="62" t="s">
        <v>273</v>
      </c>
      <c r="C35" s="62" t="s">
        <v>275</v>
      </c>
      <c r="D35" s="62" t="s">
        <v>274</v>
      </c>
      <c r="E35" s="62" t="s">
        <v>110</v>
      </c>
      <c r="F35" s="62" t="s">
        <v>276</v>
      </c>
      <c r="G35" s="62" t="s">
        <v>140</v>
      </c>
      <c r="H35" s="62" t="s">
        <v>277</v>
      </c>
      <c r="I35" s="62" t="s">
        <v>278</v>
      </c>
      <c r="J35" s="62" t="s">
        <v>266</v>
      </c>
      <c r="K35" s="62">
        <v>4.17</v>
      </c>
    </row>
    <row r="36" spans="1:11" ht="17.25" customHeight="1">
      <c r="A36" s="62">
        <v>35</v>
      </c>
      <c r="B36" s="62" t="s">
        <v>279</v>
      </c>
      <c r="C36" s="62" t="s">
        <v>281</v>
      </c>
      <c r="D36" s="62" t="s">
        <v>280</v>
      </c>
      <c r="E36" s="62" t="s">
        <v>102</v>
      </c>
      <c r="F36" s="62" t="s">
        <v>282</v>
      </c>
      <c r="G36" s="62" t="s">
        <v>283</v>
      </c>
      <c r="H36" s="62" t="s">
        <v>284</v>
      </c>
      <c r="I36" s="62" t="s">
        <v>285</v>
      </c>
      <c r="J36" s="62" t="s">
        <v>266</v>
      </c>
      <c r="K36" s="62">
        <v>4.18</v>
      </c>
    </row>
    <row r="37" spans="1:11" ht="17.25" customHeight="1">
      <c r="A37" s="62">
        <v>36</v>
      </c>
      <c r="B37" s="62" t="s">
        <v>286</v>
      </c>
      <c r="C37" s="62" t="s">
        <v>288</v>
      </c>
      <c r="D37" s="62" t="s">
        <v>287</v>
      </c>
      <c r="E37" s="62" t="s">
        <v>73</v>
      </c>
      <c r="F37" s="62" t="s">
        <v>289</v>
      </c>
      <c r="G37" s="62" t="s">
        <v>160</v>
      </c>
      <c r="H37" s="62" t="s">
        <v>290</v>
      </c>
      <c r="I37" s="62" t="s">
        <v>291</v>
      </c>
      <c r="J37" s="62" t="s">
        <v>292</v>
      </c>
      <c r="K37" s="62">
        <v>4.28</v>
      </c>
    </row>
    <row r="38" spans="1:11" ht="17.25" customHeight="1">
      <c r="A38" s="62">
        <v>37</v>
      </c>
      <c r="B38" s="62" t="s">
        <v>293</v>
      </c>
      <c r="C38" s="62" t="s">
        <v>295</v>
      </c>
      <c r="D38" s="62" t="s">
        <v>294</v>
      </c>
      <c r="E38" s="62" t="s">
        <v>36</v>
      </c>
      <c r="F38" s="62" t="s">
        <v>296</v>
      </c>
      <c r="G38" s="62" t="s">
        <v>297</v>
      </c>
      <c r="H38" s="62" t="s">
        <v>298</v>
      </c>
      <c r="I38" s="62" t="s">
        <v>299</v>
      </c>
      <c r="J38" s="62" t="s">
        <v>42</v>
      </c>
      <c r="K38" s="62">
        <v>11.1</v>
      </c>
    </row>
    <row r="39" spans="1:11" ht="17.25" customHeight="1">
      <c r="A39" s="62">
        <v>38</v>
      </c>
      <c r="B39" s="62" t="s">
        <v>300</v>
      </c>
      <c r="C39" s="62" t="s">
        <v>302</v>
      </c>
      <c r="D39" s="62" t="s">
        <v>301</v>
      </c>
      <c r="E39" s="62" t="s">
        <v>36</v>
      </c>
      <c r="F39" s="62" t="s">
        <v>303</v>
      </c>
      <c r="G39" s="62" t="s">
        <v>304</v>
      </c>
      <c r="H39" s="62" t="s">
        <v>305</v>
      </c>
      <c r="I39" s="62" t="s">
        <v>306</v>
      </c>
      <c r="J39" s="62" t="s">
        <v>307</v>
      </c>
      <c r="K39" s="62">
        <v>4.22</v>
      </c>
    </row>
    <row r="40" spans="1:11" ht="17.25" customHeight="1">
      <c r="A40" s="62">
        <v>41</v>
      </c>
      <c r="B40" s="62" t="s">
        <v>308</v>
      </c>
      <c r="C40" s="62" t="s">
        <v>310</v>
      </c>
      <c r="D40" s="62" t="s">
        <v>309</v>
      </c>
      <c r="E40" s="62" t="s">
        <v>36</v>
      </c>
      <c r="F40" s="62" t="s">
        <v>311</v>
      </c>
      <c r="G40" s="62" t="s">
        <v>312</v>
      </c>
      <c r="H40" s="62" t="s">
        <v>313</v>
      </c>
      <c r="I40" s="62" t="s">
        <v>314</v>
      </c>
      <c r="J40" s="62" t="s">
        <v>251</v>
      </c>
      <c r="K40" s="62">
        <v>5.6</v>
      </c>
    </row>
    <row r="41" spans="1:11" ht="17.25" customHeight="1">
      <c r="A41" s="62">
        <v>42</v>
      </c>
      <c r="B41" s="62" t="s">
        <v>315</v>
      </c>
      <c r="C41" s="62" t="s">
        <v>317</v>
      </c>
      <c r="D41" s="62" t="s">
        <v>316</v>
      </c>
      <c r="E41" s="62" t="s">
        <v>102</v>
      </c>
      <c r="F41" s="62" t="s">
        <v>318</v>
      </c>
      <c r="G41" s="62" t="s">
        <v>319</v>
      </c>
      <c r="H41" s="62" t="s">
        <v>320</v>
      </c>
      <c r="I41" s="62" t="s">
        <v>321</v>
      </c>
      <c r="J41" s="62" t="s">
        <v>42</v>
      </c>
      <c r="K41" s="62">
        <v>4.19</v>
      </c>
    </row>
    <row r="42" spans="1:11" ht="17.25" customHeight="1">
      <c r="A42" s="62">
        <v>43</v>
      </c>
      <c r="B42" s="62" t="s">
        <v>322</v>
      </c>
      <c r="C42" s="62" t="s">
        <v>325</v>
      </c>
      <c r="D42" s="62" t="s">
        <v>323</v>
      </c>
      <c r="E42" s="62" t="s">
        <v>324</v>
      </c>
      <c r="F42" s="62" t="s">
        <v>326</v>
      </c>
      <c r="G42" s="62" t="s">
        <v>327</v>
      </c>
      <c r="H42" s="62" t="s">
        <v>328</v>
      </c>
      <c r="I42" s="62" t="s">
        <v>329</v>
      </c>
      <c r="J42" s="62" t="s">
        <v>42</v>
      </c>
      <c r="K42" s="62">
        <v>4.17</v>
      </c>
    </row>
    <row r="43" spans="1:11" ht="17.25" customHeight="1">
      <c r="A43" s="62">
        <v>44</v>
      </c>
      <c r="B43" s="62" t="s">
        <v>330</v>
      </c>
      <c r="C43" s="62" t="s">
        <v>332</v>
      </c>
      <c r="D43" s="62" t="s">
        <v>331</v>
      </c>
      <c r="E43" s="62" t="s">
        <v>324</v>
      </c>
      <c r="F43" s="62" t="s">
        <v>333</v>
      </c>
      <c r="G43" s="62" t="s">
        <v>334</v>
      </c>
      <c r="H43" s="62" t="s">
        <v>335</v>
      </c>
      <c r="I43" s="62" t="s">
        <v>336</v>
      </c>
      <c r="J43" s="62" t="s">
        <v>42</v>
      </c>
      <c r="K43" s="62">
        <v>5.1</v>
      </c>
    </row>
    <row r="44" spans="1:11" ht="17.25" customHeight="1">
      <c r="A44" s="62">
        <v>45</v>
      </c>
      <c r="B44" s="62" t="s">
        <v>337</v>
      </c>
      <c r="C44" s="62" t="s">
        <v>339</v>
      </c>
      <c r="D44" s="62" t="s">
        <v>338</v>
      </c>
      <c r="E44" s="62" t="s">
        <v>324</v>
      </c>
      <c r="F44" s="62" t="s">
        <v>340</v>
      </c>
      <c r="G44" s="62" t="s">
        <v>341</v>
      </c>
      <c r="H44" s="62" t="s">
        <v>342</v>
      </c>
      <c r="I44" s="62" t="s">
        <v>343</v>
      </c>
      <c r="J44" s="62" t="s">
        <v>344</v>
      </c>
      <c r="K44" s="62">
        <v>5.18</v>
      </c>
    </row>
    <row r="45" spans="1:11" ht="17.25" customHeight="1">
      <c r="A45" s="62">
        <v>46</v>
      </c>
      <c r="B45" s="62" t="s">
        <v>345</v>
      </c>
      <c r="C45" s="62" t="s">
        <v>347</v>
      </c>
      <c r="D45" s="62" t="s">
        <v>346</v>
      </c>
      <c r="E45" s="62" t="s">
        <v>324</v>
      </c>
      <c r="F45" s="62" t="s">
        <v>348</v>
      </c>
      <c r="G45" s="62" t="s">
        <v>327</v>
      </c>
      <c r="H45" s="62" t="s">
        <v>349</v>
      </c>
      <c r="I45" s="62" t="s">
        <v>350</v>
      </c>
      <c r="J45" s="62" t="s">
        <v>351</v>
      </c>
      <c r="K45" s="62">
        <v>10.23</v>
      </c>
    </row>
    <row r="46" spans="1:11" ht="17.25" customHeight="1">
      <c r="A46" s="62">
        <v>47</v>
      </c>
      <c r="B46" s="62" t="s">
        <v>352</v>
      </c>
      <c r="C46" s="62" t="s">
        <v>354</v>
      </c>
      <c r="D46" s="62" t="s">
        <v>353</v>
      </c>
      <c r="E46" s="62" t="s">
        <v>324</v>
      </c>
      <c r="F46" s="62" t="s">
        <v>355</v>
      </c>
      <c r="G46" s="62" t="s">
        <v>341</v>
      </c>
      <c r="H46" s="62" t="s">
        <v>356</v>
      </c>
      <c r="I46" s="62" t="s">
        <v>357</v>
      </c>
      <c r="J46" s="62" t="s">
        <v>358</v>
      </c>
      <c r="K46" s="62">
        <v>4.28</v>
      </c>
    </row>
    <row r="47" spans="1:11" ht="17.25" customHeight="1">
      <c r="A47" s="62">
        <v>48</v>
      </c>
      <c r="B47" s="62" t="s">
        <v>359</v>
      </c>
      <c r="C47" s="62" t="s">
        <v>361</v>
      </c>
      <c r="D47" s="62" t="s">
        <v>360</v>
      </c>
      <c r="E47" s="62" t="s">
        <v>324</v>
      </c>
      <c r="F47" s="62" t="s">
        <v>362</v>
      </c>
      <c r="G47" s="62" t="s">
        <v>363</v>
      </c>
      <c r="H47" s="62" t="s">
        <v>364</v>
      </c>
      <c r="I47" s="62" t="s">
        <v>365</v>
      </c>
      <c r="J47" s="62" t="s">
        <v>251</v>
      </c>
      <c r="K47" s="62">
        <v>4.28</v>
      </c>
    </row>
    <row r="48" spans="1:11" ht="17.25" customHeight="1">
      <c r="A48" s="62">
        <v>49</v>
      </c>
      <c r="B48" s="62" t="s">
        <v>366</v>
      </c>
      <c r="C48" s="62" t="s">
        <v>368</v>
      </c>
      <c r="D48" s="62" t="s">
        <v>367</v>
      </c>
      <c r="E48" s="62" t="s">
        <v>324</v>
      </c>
      <c r="F48" s="62" t="s">
        <v>369</v>
      </c>
      <c r="G48" s="62" t="s">
        <v>370</v>
      </c>
      <c r="H48" s="62" t="s">
        <v>371</v>
      </c>
      <c r="I48" s="62" t="s">
        <v>372</v>
      </c>
      <c r="J48" s="62" t="s">
        <v>258</v>
      </c>
      <c r="K48" s="62">
        <v>4.28</v>
      </c>
    </row>
    <row r="49" spans="1:11" ht="17.25" customHeight="1">
      <c r="A49" s="62">
        <v>50</v>
      </c>
      <c r="B49" s="62" t="s">
        <v>373</v>
      </c>
      <c r="C49" s="62" t="s">
        <v>375</v>
      </c>
      <c r="D49" s="62" t="s">
        <v>374</v>
      </c>
      <c r="E49" s="62" t="s">
        <v>324</v>
      </c>
      <c r="F49" s="62" t="s">
        <v>376</v>
      </c>
      <c r="G49" s="62" t="s">
        <v>327</v>
      </c>
      <c r="H49" s="62" t="s">
        <v>377</v>
      </c>
      <c r="I49" s="62" t="s">
        <v>378</v>
      </c>
      <c r="J49" s="62" t="s">
        <v>258</v>
      </c>
      <c r="K49" s="62">
        <v>4.28</v>
      </c>
    </row>
    <row r="50" spans="1:11" ht="17.25" customHeight="1">
      <c r="A50" s="62">
        <v>51</v>
      </c>
      <c r="B50" s="62" t="s">
        <v>379</v>
      </c>
      <c r="C50" s="62" t="s">
        <v>381</v>
      </c>
      <c r="D50" s="62" t="s">
        <v>380</v>
      </c>
      <c r="E50" s="62" t="s">
        <v>324</v>
      </c>
      <c r="F50" s="62" t="s">
        <v>382</v>
      </c>
      <c r="G50" s="62" t="s">
        <v>383</v>
      </c>
      <c r="H50" s="62" t="s">
        <v>384</v>
      </c>
      <c r="I50" s="62" t="s">
        <v>385</v>
      </c>
      <c r="J50" s="62" t="s">
        <v>386</v>
      </c>
      <c r="K50" s="62">
        <v>4.22</v>
      </c>
    </row>
    <row r="51" spans="1:11" ht="17.25" customHeight="1">
      <c r="A51" s="62">
        <v>52</v>
      </c>
      <c r="B51" s="62" t="s">
        <v>387</v>
      </c>
      <c r="C51" s="62" t="s">
        <v>389</v>
      </c>
      <c r="D51" s="62" t="s">
        <v>388</v>
      </c>
      <c r="E51" s="62" t="s">
        <v>324</v>
      </c>
      <c r="F51" s="62" t="s">
        <v>390</v>
      </c>
      <c r="G51" s="62" t="s">
        <v>391</v>
      </c>
      <c r="H51" s="62" t="s">
        <v>392</v>
      </c>
      <c r="I51" s="62" t="s">
        <v>393</v>
      </c>
      <c r="J51" s="62" t="s">
        <v>394</v>
      </c>
      <c r="K51" s="62">
        <v>11.26</v>
      </c>
    </row>
    <row r="52" spans="1:11" ht="17.25" customHeight="1">
      <c r="A52" s="62">
        <v>53</v>
      </c>
      <c r="B52" s="62" t="s">
        <v>395</v>
      </c>
      <c r="C52" s="62" t="s">
        <v>397</v>
      </c>
      <c r="D52" s="62" t="s">
        <v>396</v>
      </c>
      <c r="E52" s="62" t="s">
        <v>324</v>
      </c>
      <c r="F52" s="62" t="s">
        <v>398</v>
      </c>
      <c r="G52" s="62" t="s">
        <v>341</v>
      </c>
      <c r="H52" s="62" t="s">
        <v>399</v>
      </c>
      <c r="I52" s="62" t="s">
        <v>400</v>
      </c>
      <c r="J52" s="62" t="s">
        <v>401</v>
      </c>
      <c r="K52" s="62">
        <v>6.2</v>
      </c>
    </row>
    <row r="53" spans="1:11" ht="17.25" customHeight="1">
      <c r="A53" s="62">
        <v>54</v>
      </c>
      <c r="B53" s="62" t="s">
        <v>493</v>
      </c>
      <c r="C53" s="62" t="s">
        <v>403</v>
      </c>
      <c r="D53" s="62" t="s">
        <v>402</v>
      </c>
      <c r="E53" s="62" t="s">
        <v>324</v>
      </c>
      <c r="F53" s="62" t="s">
        <v>404</v>
      </c>
      <c r="G53" s="62" t="s">
        <v>405</v>
      </c>
      <c r="H53" s="62" t="s">
        <v>406</v>
      </c>
      <c r="I53" s="62" t="s">
        <v>407</v>
      </c>
      <c r="J53" s="62" t="s">
        <v>401</v>
      </c>
      <c r="K53" s="62">
        <v>4.15</v>
      </c>
    </row>
    <row r="54" spans="1:11" ht="17.25" customHeight="1">
      <c r="A54" s="62">
        <v>55</v>
      </c>
      <c r="B54" s="62" t="s">
        <v>408</v>
      </c>
      <c r="C54" s="62" t="s">
        <v>410</v>
      </c>
      <c r="D54" s="62" t="s">
        <v>409</v>
      </c>
      <c r="E54" s="62" t="s">
        <v>102</v>
      </c>
      <c r="F54" s="62" t="s">
        <v>411</v>
      </c>
      <c r="G54" s="62" t="s">
        <v>167</v>
      </c>
      <c r="H54" s="62" t="s">
        <v>412</v>
      </c>
      <c r="I54" s="62" t="s">
        <v>413</v>
      </c>
      <c r="J54" s="62" t="s">
        <v>414</v>
      </c>
      <c r="K54" s="62">
        <v>5.2</v>
      </c>
    </row>
    <row r="55" spans="1:11" ht="17.25" customHeight="1">
      <c r="A55" s="62">
        <v>56</v>
      </c>
      <c r="B55" s="62" t="s">
        <v>415</v>
      </c>
      <c r="C55" s="62" t="s">
        <v>417</v>
      </c>
      <c r="D55" s="62" t="s">
        <v>416</v>
      </c>
      <c r="E55" s="62" t="s">
        <v>324</v>
      </c>
      <c r="F55" s="62" t="s">
        <v>418</v>
      </c>
      <c r="G55" s="62" t="s">
        <v>405</v>
      </c>
      <c r="H55" s="62" t="s">
        <v>419</v>
      </c>
      <c r="I55" s="62" t="s">
        <v>420</v>
      </c>
      <c r="J55" s="62" t="s">
        <v>414</v>
      </c>
      <c r="K55" s="62">
        <v>4.15</v>
      </c>
    </row>
    <row r="56" spans="1:11" ht="17.25" customHeight="1">
      <c r="A56" s="62">
        <v>57</v>
      </c>
      <c r="B56" s="62" t="s">
        <v>421</v>
      </c>
      <c r="C56" s="62" t="s">
        <v>423</v>
      </c>
      <c r="D56" s="62" t="s">
        <v>422</v>
      </c>
      <c r="E56" s="62" t="s">
        <v>102</v>
      </c>
      <c r="F56" s="62" t="s">
        <v>424</v>
      </c>
      <c r="G56" s="62" t="s">
        <v>175</v>
      </c>
      <c r="H56" s="62" t="s">
        <v>425</v>
      </c>
      <c r="I56" s="62" t="s">
        <v>426</v>
      </c>
      <c r="J56" s="62" t="s">
        <v>427</v>
      </c>
      <c r="K56" s="62">
        <v>11.2</v>
      </c>
    </row>
    <row r="57" spans="1:11" ht="17.25" customHeight="1">
      <c r="A57" s="62">
        <v>58</v>
      </c>
      <c r="B57" s="62" t="s">
        <v>428</v>
      </c>
      <c r="C57" s="62" t="s">
        <v>430</v>
      </c>
      <c r="D57" s="62" t="s">
        <v>429</v>
      </c>
      <c r="E57" s="62" t="s">
        <v>324</v>
      </c>
      <c r="F57" s="62" t="s">
        <v>431</v>
      </c>
      <c r="G57" s="62" t="s">
        <v>391</v>
      </c>
      <c r="H57" s="62" t="s">
        <v>432</v>
      </c>
      <c r="I57" s="62" t="s">
        <v>433</v>
      </c>
      <c r="J57" s="62" t="s">
        <v>427</v>
      </c>
      <c r="K57" s="62">
        <v>11.2</v>
      </c>
    </row>
    <row r="58" spans="1:11" ht="17.25" customHeight="1">
      <c r="A58" s="62">
        <v>59</v>
      </c>
      <c r="B58" s="62" t="s">
        <v>434</v>
      </c>
      <c r="C58" s="62" t="s">
        <v>436</v>
      </c>
      <c r="D58" s="62" t="s">
        <v>435</v>
      </c>
      <c r="E58" s="62" t="s">
        <v>73</v>
      </c>
      <c r="F58" s="62" t="s">
        <v>437</v>
      </c>
      <c r="G58" s="62" t="s">
        <v>438</v>
      </c>
      <c r="H58" s="62" t="s">
        <v>439</v>
      </c>
      <c r="I58" s="62" t="s">
        <v>440</v>
      </c>
      <c r="J58" s="62" t="s">
        <v>441</v>
      </c>
      <c r="K58" s="62">
        <v>4.3</v>
      </c>
    </row>
    <row r="59" spans="1:11" ht="17.25" customHeight="1">
      <c r="A59" s="62">
        <v>60</v>
      </c>
      <c r="B59" s="62" t="s">
        <v>442</v>
      </c>
      <c r="C59" s="62" t="s">
        <v>444</v>
      </c>
      <c r="D59" s="62" t="s">
        <v>443</v>
      </c>
      <c r="E59" s="62" t="s">
        <v>324</v>
      </c>
      <c r="F59" s="62" t="s">
        <v>445</v>
      </c>
      <c r="G59" s="62" t="s">
        <v>334</v>
      </c>
      <c r="H59" s="62" t="s">
        <v>446</v>
      </c>
      <c r="I59" s="62" t="s">
        <v>447</v>
      </c>
      <c r="J59" s="62" t="s">
        <v>441</v>
      </c>
      <c r="K59" s="62">
        <v>6.25</v>
      </c>
    </row>
    <row r="60" spans="1:11" ht="17.25" customHeight="1">
      <c r="A60" s="62">
        <v>61</v>
      </c>
      <c r="B60" s="62" t="s">
        <v>448</v>
      </c>
      <c r="C60" s="62" t="s">
        <v>450</v>
      </c>
      <c r="D60" s="62" t="s">
        <v>449</v>
      </c>
      <c r="E60" s="62" t="s">
        <v>36</v>
      </c>
      <c r="F60" s="62" t="s">
        <v>451</v>
      </c>
      <c r="G60" s="62" t="s">
        <v>312</v>
      </c>
      <c r="H60" s="62" t="s">
        <v>452</v>
      </c>
      <c r="I60" s="62" t="s">
        <v>453</v>
      </c>
      <c r="J60" s="62" t="s">
        <v>454</v>
      </c>
      <c r="K60" s="62">
        <v>4.3</v>
      </c>
    </row>
    <row r="61" spans="1:11" ht="17.25" customHeight="1">
      <c r="A61" s="62">
        <v>62</v>
      </c>
      <c r="B61" s="62" t="s">
        <v>455</v>
      </c>
      <c r="C61" s="62" t="s">
        <v>457</v>
      </c>
      <c r="D61" s="62" t="s">
        <v>456</v>
      </c>
      <c r="E61" s="62" t="s">
        <v>324</v>
      </c>
      <c r="F61" s="62" t="s">
        <v>458</v>
      </c>
      <c r="G61" s="62" t="s">
        <v>383</v>
      </c>
      <c r="H61" s="62" t="s">
        <v>459</v>
      </c>
      <c r="I61" s="62" t="s">
        <v>460</v>
      </c>
      <c r="J61" s="62" t="s">
        <v>461</v>
      </c>
      <c r="K61" s="62">
        <v>4.28</v>
      </c>
    </row>
    <row r="62" spans="1:11" ht="17.25" customHeight="1">
      <c r="A62" s="62">
        <v>63</v>
      </c>
      <c r="B62" s="62" t="s">
        <v>462</v>
      </c>
      <c r="C62" s="62" t="s">
        <v>464</v>
      </c>
      <c r="D62" s="62" t="s">
        <v>463</v>
      </c>
      <c r="E62" s="62" t="s">
        <v>102</v>
      </c>
      <c r="F62" s="62" t="s">
        <v>465</v>
      </c>
      <c r="G62" s="62" t="s">
        <v>133</v>
      </c>
      <c r="H62" s="62" t="s">
        <v>466</v>
      </c>
      <c r="I62" s="62" t="s">
        <v>467</v>
      </c>
      <c r="J62" s="62" t="s">
        <v>468</v>
      </c>
      <c r="K62" s="62">
        <v>9.2</v>
      </c>
    </row>
    <row r="63" spans="1:11" ht="17.25" customHeight="1">
      <c r="A63" s="62">
        <v>64</v>
      </c>
      <c r="B63" s="62" t="s">
        <v>469</v>
      </c>
      <c r="C63" s="62" t="s">
        <v>471</v>
      </c>
      <c r="D63" s="62" t="s">
        <v>470</v>
      </c>
      <c r="E63" s="62" t="s">
        <v>324</v>
      </c>
      <c r="F63" s="62" t="s">
        <v>472</v>
      </c>
      <c r="G63" s="62" t="s">
        <v>405</v>
      </c>
      <c r="H63" s="62" t="s">
        <v>473</v>
      </c>
      <c r="I63" s="62" t="s">
        <v>474</v>
      </c>
      <c r="J63" s="62" t="s">
        <v>468</v>
      </c>
      <c r="K63" s="62">
        <v>6.18</v>
      </c>
    </row>
    <row r="64" spans="1:11" ht="17.25" customHeight="1">
      <c r="A64" s="62">
        <v>65</v>
      </c>
      <c r="B64" s="62" t="s">
        <v>475</v>
      </c>
      <c r="C64" s="62" t="s">
        <v>477</v>
      </c>
      <c r="D64" s="62" t="s">
        <v>476</v>
      </c>
      <c r="E64" s="62" t="s">
        <v>36</v>
      </c>
      <c r="F64" s="62" t="s">
        <v>478</v>
      </c>
      <c r="G64" s="62" t="s">
        <v>479</v>
      </c>
      <c r="H64" s="62" t="s">
        <v>480</v>
      </c>
      <c r="I64" s="62" t="s">
        <v>481</v>
      </c>
      <c r="J64" s="62" t="s">
        <v>482</v>
      </c>
      <c r="K64" s="62">
        <v>7.2</v>
      </c>
    </row>
    <row r="65" spans="1:11" ht="17.25" customHeight="1">
      <c r="A65" s="62">
        <v>66</v>
      </c>
      <c r="B65" s="62" t="s">
        <v>554</v>
      </c>
      <c r="C65" s="62" t="s">
        <v>555</v>
      </c>
      <c r="D65" s="62" t="s">
        <v>556</v>
      </c>
      <c r="E65" s="62" t="s">
        <v>557</v>
      </c>
      <c r="F65" s="62" t="s">
        <v>558</v>
      </c>
      <c r="G65" s="62" t="s">
        <v>559</v>
      </c>
      <c r="H65" s="62" t="s">
        <v>560</v>
      </c>
      <c r="I65" s="62" t="s">
        <v>561</v>
      </c>
      <c r="J65" s="62" t="s">
        <v>562</v>
      </c>
      <c r="K65" s="62">
        <v>4.1</v>
      </c>
    </row>
    <row r="66" spans="1:11" ht="17.25" customHeight="1">
      <c r="A66" s="62">
        <v>67</v>
      </c>
      <c r="B66" s="62" t="s">
        <v>572</v>
      </c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7.25" customHeight="1">
      <c r="A67" s="62">
        <v>68</v>
      </c>
      <c r="B67" s="62" t="s">
        <v>573</v>
      </c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7.25" customHeight="1">
      <c r="A68" s="62">
        <v>69</v>
      </c>
      <c r="B68" s="62" t="s">
        <v>483</v>
      </c>
      <c r="C68" s="62" t="s">
        <v>484</v>
      </c>
      <c r="D68" s="62" t="s">
        <v>484</v>
      </c>
      <c r="E68" s="62" t="s">
        <v>36</v>
      </c>
      <c r="F68" s="62" t="s">
        <v>494</v>
      </c>
      <c r="G68" s="62" t="s">
        <v>495</v>
      </c>
      <c r="H68" s="62" t="s">
        <v>485</v>
      </c>
      <c r="I68" s="62" t="s">
        <v>496</v>
      </c>
      <c r="J68" s="62"/>
      <c r="K68" s="62"/>
    </row>
    <row r="69" spans="1:11" ht="17.25" customHeight="1">
      <c r="A69" s="62">
        <v>70</v>
      </c>
      <c r="B69" s="62" t="s">
        <v>574</v>
      </c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7.25" customHeight="1">
      <c r="A70" s="62">
        <v>71</v>
      </c>
      <c r="B70" s="62" t="s">
        <v>575</v>
      </c>
      <c r="C70" s="62" t="s">
        <v>491</v>
      </c>
      <c r="D70" s="62" t="s">
        <v>490</v>
      </c>
      <c r="E70" s="62" t="s">
        <v>36</v>
      </c>
      <c r="F70" s="62" t="s">
        <v>500</v>
      </c>
      <c r="G70" s="62" t="s">
        <v>495</v>
      </c>
      <c r="H70" s="62" t="s">
        <v>501</v>
      </c>
      <c r="I70" s="62" t="str">
        <f>G70&amp;"　"&amp;H70</f>
        <v>〒980-0011　仙台市青葉区上杉六丁目５番１号</v>
      </c>
      <c r="J70" s="62"/>
      <c r="K70" s="62"/>
    </row>
    <row r="71" spans="1:11" ht="17.25" customHeight="1">
      <c r="A71" s="62">
        <v>72</v>
      </c>
      <c r="B71" s="62" t="s">
        <v>486</v>
      </c>
      <c r="C71" s="62" t="s">
        <v>488</v>
      </c>
      <c r="D71" s="62" t="s">
        <v>487</v>
      </c>
      <c r="E71" s="62" t="s">
        <v>73</v>
      </c>
      <c r="F71" s="62" t="s">
        <v>497</v>
      </c>
      <c r="G71" s="62" t="s">
        <v>498</v>
      </c>
      <c r="H71" s="62" t="s">
        <v>499</v>
      </c>
      <c r="I71" s="62" t="s">
        <v>489</v>
      </c>
      <c r="J71" s="62"/>
      <c r="K71" s="62"/>
    </row>
    <row r="72" spans="1:11" ht="17.25" customHeight="1">
      <c r="A72" s="62">
        <v>73</v>
      </c>
      <c r="B72" s="62" t="s">
        <v>576</v>
      </c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7.25" customHeight="1">
      <c r="A73" s="62">
        <v>74</v>
      </c>
      <c r="B73" s="62" t="s">
        <v>577</v>
      </c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7.25" customHeight="1">
      <c r="A74" s="62">
        <v>75</v>
      </c>
      <c r="B74" s="62" t="s">
        <v>578</v>
      </c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7.25" customHeight="1">
      <c r="A75" s="62">
        <v>76</v>
      </c>
      <c r="B75" s="62" t="s">
        <v>579</v>
      </c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7.25" customHeight="1">
      <c r="A76" s="62">
        <v>77</v>
      </c>
      <c r="B76" s="62" t="s">
        <v>580</v>
      </c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7.25" customHeight="1">
      <c r="A77" s="62">
        <v>78</v>
      </c>
      <c r="B77" s="62" t="s">
        <v>581</v>
      </c>
      <c r="C77" s="62" t="s">
        <v>583</v>
      </c>
      <c r="D77" s="62" t="s">
        <v>582</v>
      </c>
      <c r="E77" s="62" t="s">
        <v>586</v>
      </c>
      <c r="F77" s="62" t="s">
        <v>587</v>
      </c>
      <c r="G77" s="62" t="s">
        <v>584</v>
      </c>
      <c r="H77" s="62" t="s">
        <v>585</v>
      </c>
      <c r="I77" s="62" t="str">
        <f>G77&amp;"　"&amp;H77</f>
        <v>〒983-0045　宮城県仙台市宮城野区宮城野二丁目4-1</v>
      </c>
      <c r="J77" s="62"/>
      <c r="K77" s="62"/>
    </row>
    <row r="78" spans="1:11" ht="17.25" customHeight="1">
      <c r="A78" s="62">
        <v>79</v>
      </c>
      <c r="B78" s="62" t="s">
        <v>565</v>
      </c>
      <c r="C78" s="62" t="s">
        <v>566</v>
      </c>
      <c r="D78" s="62" t="s">
        <v>567</v>
      </c>
      <c r="E78" s="62" t="s">
        <v>324</v>
      </c>
      <c r="F78" s="62" t="s">
        <v>568</v>
      </c>
      <c r="G78" s="62" t="s">
        <v>569</v>
      </c>
      <c r="H78" s="62" t="s">
        <v>570</v>
      </c>
      <c r="I78" s="62" t="str">
        <f>G78&amp;"　"&amp;H78</f>
        <v>〒981-3214　宮城県仙台市泉区館七丁目101-1</v>
      </c>
      <c r="J78" s="62" t="s">
        <v>571</v>
      </c>
      <c r="K78" s="62"/>
    </row>
    <row r="79" spans="1:4" ht="17.25" customHeight="1">
      <c r="A79" s="63">
        <v>80</v>
      </c>
      <c r="B79" s="63" t="s">
        <v>596</v>
      </c>
      <c r="C79" s="63" t="s">
        <v>596</v>
      </c>
      <c r="D79" s="63" t="s">
        <v>596</v>
      </c>
    </row>
    <row r="80" spans="1:4" ht="17.25" customHeight="1">
      <c r="A80" s="63">
        <v>81</v>
      </c>
      <c r="B80" s="63" t="s">
        <v>597</v>
      </c>
      <c r="C80" s="63" t="s">
        <v>597</v>
      </c>
      <c r="D80" s="63" t="s">
        <v>597</v>
      </c>
    </row>
    <row r="81" spans="1:4" ht="17.25" customHeight="1">
      <c r="A81" s="63">
        <v>82</v>
      </c>
      <c r="B81" s="63" t="s">
        <v>598</v>
      </c>
      <c r="C81" s="63" t="s">
        <v>598</v>
      </c>
      <c r="D81" s="63" t="s">
        <v>598</v>
      </c>
    </row>
    <row r="82" spans="1:4" ht="17.25" customHeight="1">
      <c r="A82" s="63">
        <v>83</v>
      </c>
      <c r="B82" s="63" t="s">
        <v>599</v>
      </c>
      <c r="C82" s="63" t="s">
        <v>599</v>
      </c>
      <c r="D82" s="63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 茂</dc:creator>
  <cp:keywords/>
  <dc:description/>
  <cp:lastModifiedBy>菅野　翔太</cp:lastModifiedBy>
  <cp:lastPrinted>2021-04-21T00:43:41Z</cp:lastPrinted>
  <dcterms:created xsi:type="dcterms:W3CDTF">2006-04-25T08:24:27Z</dcterms:created>
  <dcterms:modified xsi:type="dcterms:W3CDTF">2024-04-22T05:24:38Z</dcterms:modified>
  <cp:category/>
  <cp:version/>
  <cp:contentType/>
  <cp:contentStatus/>
</cp:coreProperties>
</file>